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accserver1\Publica\REBALANCEO\RESUMEN MENSUAL\Pág WEB\REBALANCEO\Año2023\RESUMEN MENSUAL\"/>
    </mc:Choice>
  </mc:AlternateContent>
  <xr:revisionPtr revIDLastSave="0" documentId="13_ncr:1_{25CC6F02-5121-490A-8ABD-81BCE8E3D2D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HABILITADOS a 2022" sheetId="1" r:id="rId1"/>
    <sheet name="RH MENSUAL 2023" sheetId="2" r:id="rId2"/>
    <sheet name="CH DISPONIBLES" sheetId="3" r:id="rId3"/>
    <sheet name="%" sheetId="4" r:id="rId4"/>
  </sheets>
  <definedNames>
    <definedName name="_xlnm.Print_Area" localSheetId="3">'%'!$A$2:$N$52</definedName>
    <definedName name="_xlnm.Print_Area" localSheetId="0">'REHABILITADOS a 2022'!$A$1:$J$52</definedName>
    <definedName name="_xlnm.Print_Area" localSheetId="1">'RH MENSUAL 2023'!$A$1:$Q$55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4" l="1"/>
  <c r="C48" i="4"/>
  <c r="D48" i="4" s="1"/>
  <c r="D47" i="4"/>
  <c r="D42" i="4"/>
  <c r="D41" i="4"/>
  <c r="D40" i="4"/>
  <c r="D39" i="4"/>
  <c r="D38" i="4"/>
  <c r="D37" i="4"/>
  <c r="D36" i="4"/>
  <c r="D35" i="4"/>
  <c r="D34" i="4"/>
  <c r="D32" i="4"/>
  <c r="D31" i="4"/>
  <c r="C27" i="4"/>
  <c r="B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8" i="4"/>
  <c r="B8" i="4"/>
  <c r="D7" i="4"/>
  <c r="C6" i="4"/>
  <c r="I47" i="4"/>
  <c r="G47" i="4"/>
  <c r="D27" i="4" l="1"/>
  <c r="B44" i="4"/>
  <c r="J43" i="4"/>
  <c r="D8" i="4"/>
  <c r="J47" i="4"/>
  <c r="C44" i="4"/>
  <c r="D6" i="4"/>
  <c r="D44" i="4" s="1"/>
  <c r="I48" i="4" l="1"/>
  <c r="I49" i="4"/>
  <c r="I50" i="4" l="1"/>
  <c r="G11" i="4"/>
  <c r="G23" i="4"/>
  <c r="G41" i="4"/>
  <c r="G18" i="4"/>
  <c r="G30" i="4"/>
  <c r="G42" i="4"/>
  <c r="I17" i="4"/>
  <c r="I29" i="4"/>
  <c r="I41" i="4"/>
  <c r="G7" i="4"/>
  <c r="G19" i="4"/>
  <c r="G31" i="4"/>
  <c r="I12" i="4"/>
  <c r="I30" i="4"/>
  <c r="G8" i="4"/>
  <c r="G14" i="4"/>
  <c r="G20" i="4"/>
  <c r="G26" i="4"/>
  <c r="G38" i="4"/>
  <c r="I7" i="4"/>
  <c r="I13" i="4"/>
  <c r="I19" i="4"/>
  <c r="I25" i="4"/>
  <c r="I31" i="4"/>
  <c r="I37" i="4"/>
  <c r="G9" i="4"/>
  <c r="G15" i="4"/>
  <c r="G21" i="4"/>
  <c r="G27" i="4"/>
  <c r="G33" i="4"/>
  <c r="G39" i="4"/>
  <c r="I8" i="4"/>
  <c r="I14" i="4"/>
  <c r="I20" i="4"/>
  <c r="I26" i="4"/>
  <c r="I32" i="4"/>
  <c r="I38" i="4"/>
  <c r="G48" i="4"/>
  <c r="I6" i="4"/>
  <c r="G17" i="4"/>
  <c r="G29" i="4"/>
  <c r="G35" i="4"/>
  <c r="G12" i="4"/>
  <c r="G24" i="4"/>
  <c r="G36" i="4"/>
  <c r="I11" i="4"/>
  <c r="I23" i="4"/>
  <c r="I35" i="4"/>
  <c r="G13" i="4"/>
  <c r="G25" i="4"/>
  <c r="G37" i="4"/>
  <c r="G49" i="4"/>
  <c r="J49" i="4" s="1"/>
  <c r="I18" i="4"/>
  <c r="I24" i="4"/>
  <c r="I36" i="4"/>
  <c r="I42" i="4"/>
  <c r="G32" i="4"/>
  <c r="G10" i="4"/>
  <c r="G16" i="4"/>
  <c r="G22" i="4"/>
  <c r="G28" i="4"/>
  <c r="G34" i="4"/>
  <c r="G40" i="4"/>
  <c r="I9" i="4"/>
  <c r="I15" i="4"/>
  <c r="I21" i="4"/>
  <c r="I27" i="4"/>
  <c r="I33" i="4"/>
  <c r="I39" i="4"/>
  <c r="I10" i="4"/>
  <c r="I16" i="4"/>
  <c r="I22" i="4"/>
  <c r="I28" i="4"/>
  <c r="I34" i="4"/>
  <c r="I40" i="4"/>
  <c r="J42" i="4" l="1"/>
  <c r="L42" i="4" s="1"/>
  <c r="J37" i="4"/>
  <c r="L37" i="4" s="1"/>
  <c r="J17" i="4"/>
  <c r="L17" i="4" s="1"/>
  <c r="J13" i="4"/>
  <c r="L13" i="4" s="1"/>
  <c r="J21" i="4"/>
  <c r="J12" i="4"/>
  <c r="L12" i="4" s="1"/>
  <c r="J22" i="4"/>
  <c r="L22" i="4" s="1"/>
  <c r="J34" i="4"/>
  <c r="L34" i="4" s="1"/>
  <c r="J36" i="4"/>
  <c r="L36" i="4" s="1"/>
  <c r="J16" i="4"/>
  <c r="L16" i="4" s="1"/>
  <c r="J25" i="4"/>
  <c r="J38" i="4"/>
  <c r="L38" i="4" s="1"/>
  <c r="J31" i="4"/>
  <c r="L31" i="4" s="1"/>
  <c r="J18" i="4"/>
  <c r="L18" i="4" s="1"/>
  <c r="J32" i="4"/>
  <c r="L32" i="4" s="1"/>
  <c r="J26" i="4"/>
  <c r="L26" i="4" s="1"/>
  <c r="J19" i="4"/>
  <c r="L19" i="4" s="1"/>
  <c r="J8" i="4"/>
  <c r="L8" i="4" s="1"/>
  <c r="J35" i="4"/>
  <c r="L35" i="4" s="1"/>
  <c r="L25" i="4"/>
  <c r="J20" i="4"/>
  <c r="L20" i="4" s="1"/>
  <c r="J7" i="4"/>
  <c r="L7" i="4" s="1"/>
  <c r="G6" i="4"/>
  <c r="G50" i="4"/>
  <c r="J48" i="4"/>
  <c r="J50" i="4" s="1"/>
  <c r="J14" i="4"/>
  <c r="L14" i="4" s="1"/>
  <c r="J15" i="4"/>
  <c r="L15" i="4" s="1"/>
  <c r="J27" i="4"/>
  <c r="L27" i="4" s="1"/>
  <c r="J41" i="4"/>
  <c r="L41" i="4" s="1"/>
  <c r="L21" i="4"/>
  <c r="J40" i="4"/>
  <c r="L40" i="4" s="1"/>
  <c r="J24" i="4"/>
  <c r="L24" i="4" s="1"/>
  <c r="I44" i="4"/>
  <c r="J39" i="4"/>
  <c r="L39" i="4" s="1"/>
  <c r="J23" i="4"/>
  <c r="L23" i="4" s="1"/>
  <c r="J11" i="4"/>
  <c r="L11" i="4" s="1"/>
  <c r="M11" i="4" l="1"/>
  <c r="M39" i="4"/>
  <c r="M24" i="4"/>
  <c r="M26" i="4"/>
  <c r="M13" i="4"/>
  <c r="M18" i="4"/>
  <c r="M37" i="4"/>
  <c r="M42" i="4"/>
  <c r="M15" i="4"/>
  <c r="M20" i="4"/>
  <c r="M6" i="4"/>
  <c r="M31" i="4"/>
  <c r="M40" i="4"/>
  <c r="M21" i="4"/>
  <c r="M22" i="4"/>
  <c r="M25" i="4"/>
  <c r="M38" i="4"/>
  <c r="M23" i="4"/>
  <c r="M8" i="4"/>
  <c r="M41" i="4"/>
  <c r="M44" i="4"/>
  <c r="M34" i="4"/>
  <c r="M32" i="4"/>
  <c r="M14" i="4"/>
  <c r="M17" i="4"/>
  <c r="M36" i="4"/>
  <c r="M35" i="4"/>
  <c r="M19" i="4"/>
  <c r="J6" i="4"/>
  <c r="G44" i="4"/>
  <c r="M12" i="4"/>
  <c r="M16" i="4"/>
  <c r="M7" i="4"/>
  <c r="M27" i="4"/>
  <c r="L6" i="4" l="1"/>
  <c r="J44" i="4"/>
  <c r="N32" i="4" l="1"/>
  <c r="N37" i="4"/>
  <c r="N18" i="4"/>
  <c r="N24" i="4"/>
  <c r="N13" i="4"/>
  <c r="N26" i="4"/>
  <c r="N39" i="4"/>
  <c r="N36" i="4"/>
  <c r="N41" i="4"/>
  <c r="N35" i="4"/>
  <c r="N31" i="4"/>
  <c r="N8" i="4"/>
  <c r="N25" i="4"/>
  <c r="N14" i="4"/>
  <c r="N40" i="4"/>
  <c r="N34" i="4"/>
  <c r="N42" i="4"/>
  <c r="N6" i="4"/>
  <c r="N7" i="4"/>
  <c r="N16" i="4"/>
  <c r="N12" i="4"/>
  <c r="N19" i="4"/>
  <c r="N11" i="4"/>
  <c r="N27" i="4"/>
  <c r="N23" i="4"/>
  <c r="N38" i="4"/>
  <c r="N17" i="4"/>
  <c r="N22" i="4"/>
  <c r="N21" i="4"/>
  <c r="N20" i="4"/>
  <c r="N15" i="4"/>
  <c r="L44" i="4"/>
  <c r="N44" i="4"/>
</calcChain>
</file>

<file path=xl/sharedStrings.xml><?xml version="1.0" encoding="utf-8"?>
<sst xmlns="http://schemas.openxmlformats.org/spreadsheetml/2006/main" count="544" uniqueCount="145">
  <si>
    <t>EMPRESA</t>
  </si>
  <si>
    <t>TOTAL HABILITADOS</t>
  </si>
  <si>
    <t>AMARILLA S.A.</t>
  </si>
  <si>
    <t>BRAGAS S.A.</t>
  </si>
  <si>
    <t>CAÑUELAS  GAS S.A.</t>
  </si>
  <si>
    <t>COOP. CEMDO L.T.D.A.</t>
  </si>
  <si>
    <t>COOP. COOPETEL L.T.D.A.</t>
  </si>
  <si>
    <t>COOP. CPE L.T.D.A.</t>
  </si>
  <si>
    <t>COOP. CREC GAS L.T.D.A.</t>
  </si>
  <si>
    <t>COOP. FEL L.T.D.A.</t>
  </si>
  <si>
    <t>COOP. GALVEZ L.T.D.A.</t>
  </si>
  <si>
    <t>COOP. GASCOOP L.T.D.A.</t>
  </si>
  <si>
    <t>COOP. MISCOOP L.T.D.A.</t>
  </si>
  <si>
    <t>COOP. UCOOP L.T.D.A.</t>
  </si>
  <si>
    <t>DIMARCO S.A.</t>
  </si>
  <si>
    <t>DOLORES GAS</t>
  </si>
  <si>
    <t>FUTURO GAS S.A.</t>
  </si>
  <si>
    <t>GAS ARECO S.A.C.I.</t>
  </si>
  <si>
    <t>GAS ARGENTINO S.R.L</t>
  </si>
  <si>
    <t xml:space="preserve">GAS AUSTRAL S.A. </t>
  </si>
  <si>
    <t>GAS TRELEW S.A.</t>
  </si>
  <si>
    <t xml:space="preserve">ITALGAS S.A. </t>
  </si>
  <si>
    <t>KARPINO</t>
  </si>
  <si>
    <t>LAS VARILLAS GAS S.A.C.I.</t>
  </si>
  <si>
    <t>MOLLE GAS S.R.L.</t>
  </si>
  <si>
    <t>PROPANORTE S.A.C.I.F.</t>
  </si>
  <si>
    <t>REGION GAS S.A.</t>
  </si>
  <si>
    <t>SARTINI GAS S.R.L.</t>
  </si>
  <si>
    <t xml:space="preserve">SPECIAL S.A. </t>
  </si>
  <si>
    <t>SURGAS S.A.</t>
  </si>
  <si>
    <t xml:space="preserve">TOTALGAZ ESPEC. ARG </t>
  </si>
  <si>
    <t>YPF GAS S.A.</t>
  </si>
  <si>
    <t>LIDERGAS</t>
  </si>
  <si>
    <t>TOTAL GRAL.</t>
  </si>
  <si>
    <t>PRIMERA ETAPA</t>
  </si>
  <si>
    <t>E N E R O   2 0 0 8   a   D I C I E M B R E   2 0 2 2</t>
  </si>
  <si>
    <t>SEGUNDA ETAPA</t>
  </si>
  <si>
    <t>TOTAL</t>
  </si>
  <si>
    <t xml:space="preserve">NATURAL GAS </t>
  </si>
  <si>
    <t>AMARILLA S.A. (*)</t>
  </si>
  <si>
    <t>CAÑUELAS  GAS S.A. (*)</t>
  </si>
  <si>
    <t>(*) Los cilindros re rechapeados se encuentran incluidos en el Total Habilitados en la Primera Etapa</t>
  </si>
  <si>
    <t>MARCA INSIGNIA</t>
  </si>
  <si>
    <t xml:space="preserve">AMARILLA GAS </t>
  </si>
  <si>
    <t>ALLENGAS</t>
  </si>
  <si>
    <t>BRAGAS</t>
  </si>
  <si>
    <t>GAS PIGÜE</t>
  </si>
  <si>
    <t>EXTRAGAS</t>
  </si>
  <si>
    <t>VENADO GAS</t>
  </si>
  <si>
    <t>CASTELLI GAS</t>
  </si>
  <si>
    <t>GAS KELM</t>
  </si>
  <si>
    <t>CEMDO GAS</t>
  </si>
  <si>
    <t>AGROGAS</t>
  </si>
  <si>
    <t>CLORICOOP</t>
  </si>
  <si>
    <t>CLORI GAS</t>
  </si>
  <si>
    <t>COOPETEL GAS</t>
  </si>
  <si>
    <t>MAQUINCHAO</t>
  </si>
  <si>
    <t xml:space="preserve">C.P.E. GAS </t>
  </si>
  <si>
    <t>CPE 45</t>
  </si>
  <si>
    <t>CREC GAS</t>
  </si>
  <si>
    <t>BALCARGAS</t>
  </si>
  <si>
    <t>FELGAS</t>
  </si>
  <si>
    <t>LA PERLA GAS</t>
  </si>
  <si>
    <t>GALGAS</t>
  </si>
  <si>
    <t>NOGOYA</t>
  </si>
  <si>
    <t>GAS-COOP</t>
  </si>
  <si>
    <t>GAS-COOP 2</t>
  </si>
  <si>
    <t>MISCOOP GAS</t>
  </si>
  <si>
    <t>CALF-GAS</t>
  </si>
  <si>
    <t>UCOOPGAS</t>
  </si>
  <si>
    <t>CLORINDA GAS</t>
  </si>
  <si>
    <t>DIMARGAS</t>
  </si>
  <si>
    <t>DIMAR</t>
  </si>
  <si>
    <t>GAS 10</t>
  </si>
  <si>
    <t>BUENOS AIRES GAS</t>
  </si>
  <si>
    <t>CANDELARIA</t>
  </si>
  <si>
    <t>PLATAGAS</t>
  </si>
  <si>
    <t>BOCAGAS</t>
  </si>
  <si>
    <t>LICOVAL</t>
  </si>
  <si>
    <t>GAS ARECO</t>
  </si>
  <si>
    <t>GIAC GAS</t>
  </si>
  <si>
    <t>PARDO GAS</t>
  </si>
  <si>
    <t>GAS ARGENTINO</t>
  </si>
  <si>
    <t>GAS AUSTRAL</t>
  </si>
  <si>
    <t>LICOGAS</t>
  </si>
  <si>
    <t>GAS TRELEW</t>
  </si>
  <si>
    <t>PUGLIESE</t>
  </si>
  <si>
    <t>HIPERGAS</t>
  </si>
  <si>
    <t>ZIGAS</t>
  </si>
  <si>
    <t>R-S-GAS</t>
  </si>
  <si>
    <t>GAS SANMIGUEL</t>
  </si>
  <si>
    <t>EMSE</t>
  </si>
  <si>
    <t>FERNANGAS</t>
  </si>
  <si>
    <t>LOBOGAS</t>
  </si>
  <si>
    <t>RHO GAS</t>
  </si>
  <si>
    <t>ATOMGAS</t>
  </si>
  <si>
    <t>GARDEL GAS</t>
  </si>
  <si>
    <t>MOLLE GAS</t>
  </si>
  <si>
    <t>CALIDA GAS</t>
  </si>
  <si>
    <t>OESTE GAS</t>
  </si>
  <si>
    <t>CONHELLO</t>
  </si>
  <si>
    <t>PROPANORTE</t>
  </si>
  <si>
    <t>GARRALINCOLN</t>
  </si>
  <si>
    <t>MICROGAS</t>
  </si>
  <si>
    <t>J.P.LARUMBRE</t>
  </si>
  <si>
    <t>SARTINI GAS</t>
  </si>
  <si>
    <t>YAGAN GAS</t>
  </si>
  <si>
    <t>SHELL GAS</t>
  </si>
  <si>
    <t>LUMBREGAS</t>
  </si>
  <si>
    <t>SPECIAL GAS</t>
  </si>
  <si>
    <t>FAMAGAS</t>
  </si>
  <si>
    <t>SURGAS</t>
  </si>
  <si>
    <t>UNIDAD</t>
  </si>
  <si>
    <t xml:space="preserve">TOTALGAZ </t>
  </si>
  <si>
    <t>GAS VILLEGAS</t>
  </si>
  <si>
    <t>YPF GAS</t>
  </si>
  <si>
    <t>POLIGAS</t>
  </si>
  <si>
    <t>SEGUNDA MARCA</t>
  </si>
  <si>
    <t>PRIMERA MARCA</t>
  </si>
  <si>
    <t>TOTAL REHABILITADOS</t>
  </si>
  <si>
    <t>AMARILLA GAS</t>
  </si>
  <si>
    <t>CAÑUELAS GAS</t>
  </si>
  <si>
    <t>TOTAL DE CHAPAS DISPONIBLES TOTALGAZ</t>
  </si>
  <si>
    <t>TOTAL MES</t>
  </si>
  <si>
    <t>REUMEN RE RECHAPEO CILINDROS TOTALGAZ</t>
  </si>
  <si>
    <t>TOTALGAZ CDROS RESTANTES</t>
  </si>
  <si>
    <t>AC AÑO 2022</t>
  </si>
  <si>
    <t>TOTALGAZ RESTANTES</t>
  </si>
  <si>
    <t>TOTAL DE CHAPAS DISPONIBLES</t>
  </si>
  <si>
    <r>
      <rPr>
        <b/>
        <sz val="16"/>
        <color theme="9" tint="-0.499984740745262"/>
        <rFont val="Arial"/>
        <family val="2"/>
      </rPr>
      <t>ACUERDO TOTALGA</t>
    </r>
    <r>
      <rPr>
        <b/>
        <i/>
        <sz val="16"/>
        <color theme="9" tint="-0.499984740745262"/>
        <rFont val="Arial"/>
        <family val="2"/>
      </rPr>
      <t>Z - AMARILLA - CAÑUELAS GAS</t>
    </r>
  </si>
  <si>
    <t>CILINDROS REHABILITADOS</t>
  </si>
  <si>
    <t>MARCA</t>
  </si>
  <si>
    <t>DIFERENCIA</t>
  </si>
  <si>
    <t>CH FABRICADAS</t>
  </si>
  <si>
    <t>CH COLOCADAS</t>
  </si>
  <si>
    <t>CH DADAS BAJA</t>
  </si>
  <si>
    <t>CH DADS DE BAJA</t>
  </si>
  <si>
    <t>TOTALGAZ</t>
  </si>
  <si>
    <t>PARTICIPACION PARQUE COMUNITARIO</t>
  </si>
  <si>
    <t>PARTICIPACION</t>
  </si>
  <si>
    <t>2da MARCA</t>
  </si>
  <si>
    <t>DE SU PARQUE</t>
  </si>
  <si>
    <t>Plan Nacional de Normalización del Parque de 45 kg. de Capacidad</t>
  </si>
  <si>
    <t>Enero 2008 _ Enero 2023</t>
  </si>
  <si>
    <t>E N E R O   2 0 0 8   a   E N E R O   2 0 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</si>
</sst>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_ ;\-#,##0\ 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36"/>
      <color theme="9" tint="-0.499984740745262"/>
      <name val="Aharoni"/>
      <charset val="177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9" tint="-0.499984740745262"/>
      <name val="Arial"/>
      <family val="2"/>
    </font>
    <font>
      <i/>
      <sz val="12"/>
      <color theme="1"/>
      <name val="Arial"/>
      <family val="2"/>
    </font>
    <font>
      <b/>
      <sz val="16"/>
      <color theme="9" tint="-0.499984740745262"/>
      <name val="Arial"/>
      <family val="2"/>
    </font>
    <font>
      <b/>
      <i/>
      <sz val="16"/>
      <color theme="9" tint="-0.499984740745262"/>
      <name val="Arial"/>
      <family val="2"/>
    </font>
    <font>
      <b/>
      <u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36"/>
      <name val="Aharoni"/>
      <charset val="177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sz val="28"/>
      <color theme="9" tint="-0.499984740745262"/>
      <name val="Aharoni"/>
      <charset val="177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 tint="-5.0965910824915313E-2"/>
        </stop>
        <stop position="1">
          <color theme="9" tint="0.59999389629810485"/>
        </stop>
      </gradientFill>
    </fill>
    <fill>
      <gradientFill degree="90">
        <stop position="0">
          <color theme="0" tint="-0.1490218817712943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9" tint="-0.249977111117893"/>
        <bgColor auto="1"/>
      </patternFill>
    </fill>
    <fill>
      <gradientFill degree="90">
        <stop position="0">
          <color theme="0" tint="-5.0965910824915313E-2"/>
        </stop>
        <stop position="1">
          <color theme="9" tint="-0.25098422193060094"/>
        </stop>
      </gradient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6" fillId="0" borderId="14" xfId="0" applyFont="1" applyBorder="1"/>
    <xf numFmtId="3" fontId="7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8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distributed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distributed"/>
    </xf>
    <xf numFmtId="0" fontId="8" fillId="3" borderId="13" xfId="0" applyFont="1" applyFill="1" applyBorder="1" applyAlignment="1">
      <alignment horizontal="center" vertical="distributed"/>
    </xf>
    <xf numFmtId="0" fontId="8" fillId="3" borderId="1" xfId="0" applyFont="1" applyFill="1" applyBorder="1" applyAlignment="1">
      <alignment horizontal="center" vertical="distributed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6" fillId="0" borderId="20" xfId="0" applyFont="1" applyBorder="1"/>
    <xf numFmtId="0" fontId="6" fillId="0" borderId="21" xfId="0" applyFont="1" applyBorder="1"/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6" fillId="0" borderId="22" xfId="0" applyFont="1" applyBorder="1"/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distributed"/>
    </xf>
    <xf numFmtId="3" fontId="7" fillId="0" borderId="0" xfId="0" applyNumberFormat="1" applyFont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distributed"/>
    </xf>
    <xf numFmtId="0" fontId="8" fillId="3" borderId="25" xfId="0" applyFont="1" applyFill="1" applyBorder="1" applyAlignment="1">
      <alignment horizontal="center" vertical="distributed"/>
    </xf>
    <xf numFmtId="3" fontId="8" fillId="3" borderId="19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3" fontId="8" fillId="3" borderId="27" xfId="0" applyNumberFormat="1" applyFont="1" applyFill="1" applyBorder="1" applyAlignment="1">
      <alignment horizontal="center" vertical="center"/>
    </xf>
    <xf numFmtId="0" fontId="6" fillId="0" borderId="27" xfId="0" applyFont="1" applyBorder="1"/>
    <xf numFmtId="0" fontId="8" fillId="3" borderId="0" xfId="0" applyFont="1" applyFill="1" applyAlignment="1">
      <alignment horizontal="center" vertical="distributed"/>
    </xf>
    <xf numFmtId="0" fontId="8" fillId="3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distributed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/>
    <xf numFmtId="3" fontId="7" fillId="0" borderId="29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8" fillId="3" borderId="0" xfId="0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0" fontId="6" fillId="0" borderId="30" xfId="0" applyFont="1" applyBorder="1"/>
    <xf numFmtId="3" fontId="7" fillId="0" borderId="31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8" fillId="3" borderId="36" xfId="0" applyNumberFormat="1" applyFont="1" applyFill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3" fontId="8" fillId="3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15" fillId="3" borderId="11" xfId="0" applyFont="1" applyFill="1" applyBorder="1" applyAlignment="1">
      <alignment horizontal="center" vertical="distributed"/>
    </xf>
    <xf numFmtId="0" fontId="15" fillId="3" borderId="12" xfId="0" applyFont="1" applyFill="1" applyBorder="1" applyAlignment="1">
      <alignment horizontal="center" vertical="distributed"/>
    </xf>
    <xf numFmtId="0" fontId="15" fillId="3" borderId="13" xfId="0" applyFont="1" applyFill="1" applyBorder="1" applyAlignment="1">
      <alignment horizontal="center" vertical="distributed"/>
    </xf>
    <xf numFmtId="0" fontId="15" fillId="0" borderId="40" xfId="0" applyFont="1" applyBorder="1" applyAlignment="1">
      <alignment horizontal="center" vertical="distributed"/>
    </xf>
    <xf numFmtId="0" fontId="15" fillId="3" borderId="41" xfId="0" applyFont="1" applyFill="1" applyBorder="1" applyAlignment="1">
      <alignment horizontal="center" vertical="distributed"/>
    </xf>
    <xf numFmtId="3" fontId="7" fillId="0" borderId="42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15" fillId="4" borderId="11" xfId="0" applyFont="1" applyFill="1" applyBorder="1" applyAlignment="1">
      <alignment horizontal="center" vertical="distributed"/>
    </xf>
    <xf numFmtId="0" fontId="15" fillId="4" borderId="12" xfId="0" applyFont="1" applyFill="1" applyBorder="1" applyAlignment="1">
      <alignment horizontal="center" vertical="distributed"/>
    </xf>
    <xf numFmtId="0" fontId="15" fillId="4" borderId="41" xfId="0" applyFont="1" applyFill="1" applyBorder="1" applyAlignment="1">
      <alignment horizontal="center" vertical="distributed"/>
    </xf>
    <xf numFmtId="3" fontId="8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3" fontId="7" fillId="0" borderId="24" xfId="0" applyNumberFormat="1" applyFont="1" applyBorder="1" applyAlignment="1">
      <alignment horizontal="center"/>
    </xf>
    <xf numFmtId="40" fontId="16" fillId="0" borderId="0" xfId="0" applyNumberFormat="1" applyFont="1"/>
    <xf numFmtId="40" fontId="17" fillId="0" borderId="0" xfId="0" applyNumberFormat="1" applyFont="1" applyAlignment="1">
      <alignment horizontal="center" vertical="center"/>
    </xf>
    <xf numFmtId="40" fontId="7" fillId="0" borderId="0" xfId="0" applyNumberFormat="1" applyFont="1"/>
    <xf numFmtId="40" fontId="8" fillId="0" borderId="0" xfId="0" applyNumberFormat="1" applyFont="1" applyAlignment="1">
      <alignment horizontal="center" vertical="distributed"/>
    </xf>
    <xf numFmtId="40" fontId="8" fillId="0" borderId="0" xfId="0" applyNumberFormat="1" applyFont="1" applyAlignment="1">
      <alignment horizontal="center" vertical="center"/>
    </xf>
    <xf numFmtId="40" fontId="8" fillId="0" borderId="0" xfId="0" applyNumberFormat="1" applyFont="1"/>
    <xf numFmtId="3" fontId="6" fillId="0" borderId="0" xfId="0" applyNumberFormat="1" applyFont="1"/>
    <xf numFmtId="0" fontId="6" fillId="0" borderId="43" xfId="0" applyFont="1" applyBorder="1"/>
    <xf numFmtId="3" fontId="7" fillId="0" borderId="43" xfId="0" applyNumberFormat="1" applyFont="1" applyBorder="1" applyAlignment="1">
      <alignment horizontal="center"/>
    </xf>
    <xf numFmtId="0" fontId="6" fillId="0" borderId="44" xfId="0" applyFont="1" applyBorder="1"/>
    <xf numFmtId="3" fontId="7" fillId="0" borderId="44" xfId="0" applyNumberFormat="1" applyFont="1" applyBorder="1" applyAlignment="1">
      <alignment horizontal="center"/>
    </xf>
    <xf numFmtId="0" fontId="6" fillId="0" borderId="45" xfId="0" applyFont="1" applyBorder="1"/>
    <xf numFmtId="3" fontId="7" fillId="0" borderId="4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0" fontId="19" fillId="3" borderId="0" xfId="1" applyNumberFormat="1" applyFont="1" applyFill="1" applyAlignment="1">
      <alignment horizontal="center"/>
    </xf>
    <xf numFmtId="10" fontId="21" fillId="6" borderId="0" xfId="1" applyNumberFormat="1" applyFont="1" applyFill="1" applyAlignment="1">
      <alignment horizontal="center" vertical="center"/>
    </xf>
    <xf numFmtId="0" fontId="20" fillId="5" borderId="0" xfId="0" applyFont="1" applyFill="1" applyAlignment="1">
      <alignment horizontal="center" vertical="distributed"/>
    </xf>
    <xf numFmtId="0" fontId="5" fillId="2" borderId="0" xfId="0" applyFont="1" applyFill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47" xfId="0" applyFont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1" fillId="0" borderId="48" xfId="0" applyFont="1" applyBorder="1" applyAlignment="1">
      <alignment horizontal="center" vertical="distributed"/>
    </xf>
    <xf numFmtId="164" fontId="1" fillId="0" borderId="16" xfId="0" applyNumberFormat="1" applyFont="1" applyBorder="1"/>
    <xf numFmtId="164" fontId="1" fillId="0" borderId="0" xfId="0" applyNumberFormat="1" applyFont="1"/>
    <xf numFmtId="164" fontId="1" fillId="0" borderId="40" xfId="0" applyNumberFormat="1" applyFont="1" applyBorder="1"/>
    <xf numFmtId="164" fontId="1" fillId="0" borderId="49" xfId="0" applyNumberFormat="1" applyFon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8" fillId="3" borderId="0" xfId="0" applyNumberFormat="1" applyFont="1" applyFill="1" applyAlignment="1">
      <alignment horizontal="center" vertical="center"/>
    </xf>
    <xf numFmtId="164" fontId="23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/>
    <xf numFmtId="16" fontId="19" fillId="0" borderId="0" xfId="0" applyNumberFormat="1" applyFont="1" applyAlignment="1">
      <alignment horizont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19" xfId="0" applyFont="1" applyBorder="1" applyAlignment="1">
      <alignment horizontal="left" vertical="distributed"/>
    </xf>
    <xf numFmtId="3" fontId="8" fillId="3" borderId="16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distributed"/>
    </xf>
    <xf numFmtId="0" fontId="8" fillId="3" borderId="3" xfId="0" applyFont="1" applyFill="1" applyBorder="1" applyAlignment="1">
      <alignment horizontal="center" vertical="distributed"/>
    </xf>
    <xf numFmtId="0" fontId="5" fillId="2" borderId="0" xfId="0" applyFont="1" applyFill="1" applyAlignment="1">
      <alignment horizontal="center" vertical="distributed"/>
    </xf>
    <xf numFmtId="17" fontId="22" fillId="2" borderId="0" xfId="0" applyNumberFormat="1" applyFont="1" applyFill="1" applyAlignment="1">
      <alignment horizontal="center" vertical="distributed"/>
    </xf>
    <xf numFmtId="0" fontId="22" fillId="2" borderId="0" xfId="0" applyFont="1" applyFill="1" applyAlignment="1">
      <alignment horizontal="center" vertical="distributed"/>
    </xf>
    <xf numFmtId="0" fontId="12" fillId="0" borderId="27" xfId="0" applyFont="1" applyBorder="1" applyAlignment="1">
      <alignment horizontal="left"/>
    </xf>
    <xf numFmtId="0" fontId="12" fillId="0" borderId="0" xfId="0" applyFont="1" applyAlignment="1">
      <alignment horizontal="left"/>
    </xf>
    <xf numFmtId="3" fontId="8" fillId="3" borderId="37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distributed"/>
    </xf>
    <xf numFmtId="17" fontId="2" fillId="0" borderId="0" xfId="0" applyNumberFormat="1" applyFont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left" vertical="distributed"/>
    </xf>
    <xf numFmtId="3" fontId="10" fillId="0" borderId="0" xfId="0" applyNumberFormat="1" applyFont="1" applyAlignment="1">
      <alignment horizontal="left" vertical="distributed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8" fillId="3" borderId="27" xfId="0" applyFont="1" applyFill="1" applyBorder="1" applyAlignment="1">
      <alignment horizontal="center" vertical="distributed"/>
    </xf>
    <xf numFmtId="0" fontId="8" fillId="4" borderId="27" xfId="0" applyFont="1" applyFill="1" applyBorder="1" applyAlignment="1">
      <alignment horizontal="center" vertical="distributed"/>
    </xf>
    <xf numFmtId="10" fontId="19" fillId="3" borderId="0" xfId="1" applyNumberFormat="1" applyFont="1" applyFill="1" applyAlignment="1">
      <alignment horizontal="center" vertical="center"/>
    </xf>
    <xf numFmtId="0" fontId="20" fillId="5" borderId="46" xfId="0" applyFont="1" applyFill="1" applyBorder="1" applyAlignment="1">
      <alignment horizontal="center" vertical="distributed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workbookViewId="0">
      <selection activeCell="I52" sqref="I52:J52"/>
    </sheetView>
  </sheetViews>
  <sheetFormatPr baseColWidth="10" defaultColWidth="9" defaultRowHeight="12.75" x14ac:dyDescent="0.2"/>
  <cols>
    <col min="1" max="1" width="36.5703125" style="1" customWidth="1"/>
    <col min="2" max="2" width="27.140625" style="1" customWidth="1"/>
    <col min="3" max="3" width="26.85546875" style="1" customWidth="1"/>
    <col min="4" max="4" width="12.5703125" style="3" customWidth="1"/>
    <col min="5" max="5" width="2" style="1" customWidth="1"/>
    <col min="6" max="6" width="20.140625" style="1" bestFit="1" customWidth="1"/>
    <col min="7" max="7" width="14.5703125" style="1" bestFit="1" customWidth="1"/>
    <col min="8" max="8" width="23.85546875" style="1" bestFit="1" customWidth="1"/>
    <col min="9" max="9" width="14.5703125" style="1" bestFit="1" customWidth="1"/>
    <col min="10" max="10" width="21.140625" style="3" customWidth="1"/>
    <col min="11" max="11" width="14.5703125" style="4" bestFit="1" customWidth="1"/>
    <col min="12" max="16384" width="9" style="1"/>
  </cols>
  <sheetData>
    <row r="1" spans="1:11" ht="25.15" customHeight="1" x14ac:dyDescent="0.2"/>
    <row r="2" spans="1:11" ht="39.950000000000003" customHeight="1" x14ac:dyDescent="0.2">
      <c r="A2" s="124" t="s">
        <v>35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30.2" customHeight="1" x14ac:dyDescent="0.25">
      <c r="A3" s="10"/>
      <c r="B3" s="121" t="s">
        <v>130</v>
      </c>
      <c r="C3" s="122"/>
      <c r="D3" s="130" t="s">
        <v>37</v>
      </c>
      <c r="E3" s="10"/>
      <c r="F3" s="10"/>
      <c r="G3" s="10"/>
      <c r="H3" s="10"/>
      <c r="I3" s="10"/>
      <c r="J3" s="10"/>
    </row>
    <row r="4" spans="1:11" ht="39.950000000000003" customHeight="1" x14ac:dyDescent="0.2">
      <c r="A4" s="13" t="s">
        <v>0</v>
      </c>
      <c r="B4" s="14" t="s">
        <v>34</v>
      </c>
      <c r="C4" s="15" t="s">
        <v>36</v>
      </c>
      <c r="D4" s="131"/>
      <c r="E4" s="10"/>
      <c r="F4" s="16" t="s">
        <v>42</v>
      </c>
      <c r="G4" s="10"/>
      <c r="H4" s="16" t="s">
        <v>117</v>
      </c>
      <c r="I4" s="10"/>
      <c r="J4" s="16" t="s">
        <v>119</v>
      </c>
    </row>
    <row r="5" spans="1:11" ht="24.95" customHeight="1" x14ac:dyDescent="0.2">
      <c r="A5" s="6" t="s">
        <v>2</v>
      </c>
      <c r="B5" s="7">
        <v>98128</v>
      </c>
      <c r="C5" s="8">
        <v>28081</v>
      </c>
      <c r="D5" s="9">
        <v>126209</v>
      </c>
      <c r="E5" s="10"/>
      <c r="F5" s="17" t="s">
        <v>43</v>
      </c>
      <c r="G5" s="18">
        <v>84369</v>
      </c>
      <c r="H5" s="19" t="s">
        <v>44</v>
      </c>
      <c r="I5" s="18">
        <v>41840</v>
      </c>
      <c r="J5" s="9">
        <v>126209</v>
      </c>
      <c r="K5" s="5">
        <v>0</v>
      </c>
    </row>
    <row r="6" spans="1:11" ht="24.95" customHeight="1" x14ac:dyDescent="0.2">
      <c r="A6" s="6" t="s">
        <v>3</v>
      </c>
      <c r="B6" s="7">
        <v>3530</v>
      </c>
      <c r="C6" s="8">
        <v>0</v>
      </c>
      <c r="D6" s="9">
        <v>3530</v>
      </c>
      <c r="E6" s="10"/>
      <c r="F6" s="17" t="s">
        <v>45</v>
      </c>
      <c r="G6" s="18">
        <v>3068</v>
      </c>
      <c r="H6" s="19" t="s">
        <v>46</v>
      </c>
      <c r="I6" s="18">
        <v>462</v>
      </c>
      <c r="J6" s="9">
        <v>3530</v>
      </c>
      <c r="K6" s="5"/>
    </row>
    <row r="7" spans="1:11" ht="24.95" customHeight="1" x14ac:dyDescent="0.2">
      <c r="A7" s="129" t="s">
        <v>4</v>
      </c>
      <c r="B7" s="118">
        <v>162362</v>
      </c>
      <c r="C7" s="119">
        <v>50535</v>
      </c>
      <c r="D7" s="120">
        <v>212897</v>
      </c>
      <c r="E7" s="10"/>
      <c r="F7" s="17" t="s">
        <v>47</v>
      </c>
      <c r="G7" s="18">
        <v>128893</v>
      </c>
      <c r="H7" s="19" t="s">
        <v>48</v>
      </c>
      <c r="I7" s="18">
        <v>70335</v>
      </c>
      <c r="J7" s="120">
        <v>212897</v>
      </c>
      <c r="K7" s="5"/>
    </row>
    <row r="8" spans="1:11" ht="24.95" customHeight="1" x14ac:dyDescent="0.2">
      <c r="A8" s="129"/>
      <c r="B8" s="118"/>
      <c r="C8" s="119"/>
      <c r="D8" s="120"/>
      <c r="E8" s="10"/>
      <c r="F8" s="17" t="s">
        <v>49</v>
      </c>
      <c r="G8" s="18">
        <v>5094</v>
      </c>
      <c r="H8" s="19" t="s">
        <v>50</v>
      </c>
      <c r="I8" s="18">
        <v>1399</v>
      </c>
      <c r="J8" s="120"/>
      <c r="K8" s="5">
        <v>0</v>
      </c>
    </row>
    <row r="9" spans="1:11" ht="24.95" customHeight="1" x14ac:dyDescent="0.2">
      <c r="A9" s="129"/>
      <c r="B9" s="118"/>
      <c r="C9" s="119"/>
      <c r="D9" s="120"/>
      <c r="E9" s="10"/>
      <c r="F9" s="17" t="s">
        <v>75</v>
      </c>
      <c r="G9" s="18">
        <v>4176</v>
      </c>
      <c r="H9" s="19" t="s">
        <v>76</v>
      </c>
      <c r="I9" s="18">
        <v>3000</v>
      </c>
      <c r="J9" s="120"/>
      <c r="K9" s="5"/>
    </row>
    <row r="10" spans="1:11" ht="24.95" customHeight="1" x14ac:dyDescent="0.2">
      <c r="A10" s="6" t="s">
        <v>5</v>
      </c>
      <c r="B10" s="7">
        <v>4995</v>
      </c>
      <c r="C10" s="8">
        <v>727</v>
      </c>
      <c r="D10" s="9">
        <v>5722</v>
      </c>
      <c r="E10" s="10"/>
      <c r="F10" s="17" t="s">
        <v>51</v>
      </c>
      <c r="G10" s="18">
        <v>4395</v>
      </c>
      <c r="H10" s="19" t="s">
        <v>52</v>
      </c>
      <c r="I10" s="18">
        <v>1327</v>
      </c>
      <c r="J10" s="9">
        <v>5722</v>
      </c>
      <c r="K10" s="5">
        <v>0</v>
      </c>
    </row>
    <row r="11" spans="1:11" ht="24.95" customHeight="1" x14ac:dyDescent="0.2">
      <c r="A11" s="6" t="s">
        <v>6</v>
      </c>
      <c r="B11" s="7">
        <v>3393</v>
      </c>
      <c r="C11" s="8">
        <v>1310</v>
      </c>
      <c r="D11" s="9">
        <v>4703</v>
      </c>
      <c r="E11" s="10"/>
      <c r="F11" s="17" t="s">
        <v>55</v>
      </c>
      <c r="G11" s="18">
        <v>2930</v>
      </c>
      <c r="H11" s="19" t="s">
        <v>56</v>
      </c>
      <c r="I11" s="18">
        <v>1773</v>
      </c>
      <c r="J11" s="9">
        <v>4703</v>
      </c>
      <c r="K11" s="5">
        <v>0</v>
      </c>
    </row>
    <row r="12" spans="1:11" ht="24.95" customHeight="1" x14ac:dyDescent="0.2">
      <c r="A12" s="6" t="s">
        <v>7</v>
      </c>
      <c r="B12" s="7">
        <v>4195</v>
      </c>
      <c r="C12" s="8">
        <v>201</v>
      </c>
      <c r="D12" s="9">
        <v>4396</v>
      </c>
      <c r="E12" s="10"/>
      <c r="F12" s="17" t="s">
        <v>57</v>
      </c>
      <c r="G12" s="18">
        <v>3395</v>
      </c>
      <c r="H12" s="19" t="s">
        <v>58</v>
      </c>
      <c r="I12" s="18">
        <v>1001</v>
      </c>
      <c r="J12" s="9">
        <v>4396</v>
      </c>
      <c r="K12" s="5">
        <v>0</v>
      </c>
    </row>
    <row r="13" spans="1:11" ht="24.95" customHeight="1" x14ac:dyDescent="0.2">
      <c r="A13" s="6" t="s">
        <v>8</v>
      </c>
      <c r="B13" s="7">
        <v>2572</v>
      </c>
      <c r="C13" s="8">
        <v>439</v>
      </c>
      <c r="D13" s="9">
        <v>3011</v>
      </c>
      <c r="E13" s="10"/>
      <c r="F13" s="17" t="s">
        <v>59</v>
      </c>
      <c r="G13" s="18">
        <v>2200</v>
      </c>
      <c r="H13" s="19" t="s">
        <v>60</v>
      </c>
      <c r="I13" s="18">
        <v>811</v>
      </c>
      <c r="J13" s="9">
        <v>3011</v>
      </c>
      <c r="K13" s="5">
        <v>0</v>
      </c>
    </row>
    <row r="14" spans="1:11" ht="24.95" customHeight="1" x14ac:dyDescent="0.2">
      <c r="A14" s="6" t="s">
        <v>9</v>
      </c>
      <c r="B14" s="7">
        <v>2998</v>
      </c>
      <c r="C14" s="8">
        <v>200</v>
      </c>
      <c r="D14" s="9">
        <v>3198</v>
      </c>
      <c r="E14" s="10"/>
      <c r="F14" s="17" t="s">
        <v>61</v>
      </c>
      <c r="G14" s="18">
        <v>2398</v>
      </c>
      <c r="H14" s="19" t="s">
        <v>62</v>
      </c>
      <c r="I14" s="18">
        <v>800</v>
      </c>
      <c r="J14" s="9">
        <v>3198</v>
      </c>
      <c r="K14" s="5">
        <v>0</v>
      </c>
    </row>
    <row r="15" spans="1:11" ht="24.95" customHeight="1" x14ac:dyDescent="0.2">
      <c r="A15" s="6" t="s">
        <v>10</v>
      </c>
      <c r="B15" s="7">
        <v>8972</v>
      </c>
      <c r="C15" s="8">
        <v>2165</v>
      </c>
      <c r="D15" s="9">
        <v>11137</v>
      </c>
      <c r="E15" s="10"/>
      <c r="F15" s="17" t="s">
        <v>63</v>
      </c>
      <c r="G15" s="18">
        <v>7369</v>
      </c>
      <c r="H15" s="19" t="s">
        <v>64</v>
      </c>
      <c r="I15" s="18">
        <v>3768</v>
      </c>
      <c r="J15" s="9">
        <v>11137</v>
      </c>
      <c r="K15" s="5">
        <v>0</v>
      </c>
    </row>
    <row r="16" spans="1:11" ht="24.95" customHeight="1" x14ac:dyDescent="0.2">
      <c r="A16" s="6" t="s">
        <v>11</v>
      </c>
      <c r="B16" s="7">
        <v>4145</v>
      </c>
      <c r="C16" s="8">
        <v>138</v>
      </c>
      <c r="D16" s="9">
        <v>4283</v>
      </c>
      <c r="E16" s="10"/>
      <c r="F16" s="17" t="s">
        <v>65</v>
      </c>
      <c r="G16" s="18">
        <v>3483</v>
      </c>
      <c r="H16" s="19" t="s">
        <v>66</v>
      </c>
      <c r="I16" s="18">
        <v>800</v>
      </c>
      <c r="J16" s="9">
        <v>4283</v>
      </c>
      <c r="K16" s="5">
        <v>0</v>
      </c>
    </row>
    <row r="17" spans="1:11" ht="24.95" customHeight="1" x14ac:dyDescent="0.2">
      <c r="A17" s="6" t="s">
        <v>12</v>
      </c>
      <c r="B17" s="7">
        <v>4180</v>
      </c>
      <c r="C17" s="8">
        <v>400</v>
      </c>
      <c r="D17" s="9">
        <v>4580</v>
      </c>
      <c r="E17" s="10"/>
      <c r="F17" s="17" t="s">
        <v>67</v>
      </c>
      <c r="G17" s="18">
        <v>3386</v>
      </c>
      <c r="H17" s="19" t="s">
        <v>68</v>
      </c>
      <c r="I17" s="18">
        <v>1194</v>
      </c>
      <c r="J17" s="9">
        <v>4580</v>
      </c>
      <c r="K17" s="5">
        <v>0</v>
      </c>
    </row>
    <row r="18" spans="1:11" ht="24.95" customHeight="1" x14ac:dyDescent="0.2">
      <c r="A18" s="6" t="s">
        <v>13</v>
      </c>
      <c r="B18" s="7">
        <v>5787</v>
      </c>
      <c r="C18" s="8">
        <v>968</v>
      </c>
      <c r="D18" s="9">
        <v>6755</v>
      </c>
      <c r="E18" s="10"/>
      <c r="F18" s="17" t="s">
        <v>69</v>
      </c>
      <c r="G18" s="18">
        <v>4791</v>
      </c>
      <c r="H18" s="19" t="s">
        <v>70</v>
      </c>
      <c r="I18" s="18">
        <v>1964</v>
      </c>
      <c r="J18" s="9">
        <v>6755</v>
      </c>
      <c r="K18" s="5">
        <v>0</v>
      </c>
    </row>
    <row r="19" spans="1:11" ht="24.95" customHeight="1" x14ac:dyDescent="0.2">
      <c r="A19" s="6" t="s">
        <v>14</v>
      </c>
      <c r="B19" s="7">
        <v>17139</v>
      </c>
      <c r="C19" s="8">
        <v>4797</v>
      </c>
      <c r="D19" s="9">
        <v>21936</v>
      </c>
      <c r="E19" s="10"/>
      <c r="F19" s="17" t="s">
        <v>71</v>
      </c>
      <c r="G19" s="18">
        <v>14342</v>
      </c>
      <c r="H19" s="19" t="s">
        <v>72</v>
      </c>
      <c r="I19" s="18">
        <v>7594</v>
      </c>
      <c r="J19" s="9">
        <v>21936</v>
      </c>
      <c r="K19" s="5">
        <v>0</v>
      </c>
    </row>
    <row r="20" spans="1:11" ht="24.95" customHeight="1" x14ac:dyDescent="0.2">
      <c r="A20" s="6" t="s">
        <v>15</v>
      </c>
      <c r="B20" s="7">
        <v>22192</v>
      </c>
      <c r="C20" s="8">
        <v>4406</v>
      </c>
      <c r="D20" s="9">
        <v>26598</v>
      </c>
      <c r="E20" s="10"/>
      <c r="F20" s="17" t="s">
        <v>73</v>
      </c>
      <c r="G20" s="18">
        <v>18180</v>
      </c>
      <c r="H20" s="19" t="s">
        <v>74</v>
      </c>
      <c r="I20" s="18">
        <v>8418</v>
      </c>
      <c r="J20" s="9">
        <v>26598</v>
      </c>
      <c r="K20" s="5">
        <v>0</v>
      </c>
    </row>
    <row r="21" spans="1:11" ht="24.95" customHeight="1" x14ac:dyDescent="0.2">
      <c r="A21" s="6" t="s">
        <v>16</v>
      </c>
      <c r="B21" s="7">
        <v>15399</v>
      </c>
      <c r="C21" s="8">
        <v>3400</v>
      </c>
      <c r="D21" s="9">
        <v>18799</v>
      </c>
      <c r="E21" s="10"/>
      <c r="F21" s="17" t="s">
        <v>77</v>
      </c>
      <c r="G21" s="18">
        <v>12599</v>
      </c>
      <c r="H21" s="19" t="s">
        <v>78</v>
      </c>
      <c r="I21" s="18">
        <v>6200</v>
      </c>
      <c r="J21" s="9">
        <v>18799</v>
      </c>
      <c r="K21" s="5">
        <v>0</v>
      </c>
    </row>
    <row r="22" spans="1:11" ht="24.95" customHeight="1" x14ac:dyDescent="0.2">
      <c r="A22" s="6" t="s">
        <v>17</v>
      </c>
      <c r="B22" s="7">
        <v>32788</v>
      </c>
      <c r="C22" s="8">
        <v>0</v>
      </c>
      <c r="D22" s="9">
        <v>32788</v>
      </c>
      <c r="E22" s="10"/>
      <c r="F22" s="17" t="s">
        <v>79</v>
      </c>
      <c r="G22" s="18">
        <v>25585</v>
      </c>
      <c r="H22" s="19" t="s">
        <v>80</v>
      </c>
      <c r="I22" s="18">
        <v>7203</v>
      </c>
      <c r="J22" s="9">
        <v>32788</v>
      </c>
      <c r="K22" s="5">
        <v>0</v>
      </c>
    </row>
    <row r="23" spans="1:11" ht="24.95" customHeight="1" x14ac:dyDescent="0.2">
      <c r="A23" s="6" t="s">
        <v>18</v>
      </c>
      <c r="B23" s="7">
        <v>200</v>
      </c>
      <c r="C23" s="8">
        <v>0</v>
      </c>
      <c r="D23" s="9">
        <v>200</v>
      </c>
      <c r="E23" s="10"/>
      <c r="F23" s="17" t="s">
        <v>81</v>
      </c>
      <c r="G23" s="18"/>
      <c r="H23" s="19" t="s">
        <v>82</v>
      </c>
      <c r="I23" s="18">
        <v>200</v>
      </c>
      <c r="J23" s="9">
        <v>200</v>
      </c>
      <c r="K23" s="5">
        <v>0</v>
      </c>
    </row>
    <row r="24" spans="1:11" ht="24.95" customHeight="1" x14ac:dyDescent="0.2">
      <c r="A24" s="6" t="s">
        <v>19</v>
      </c>
      <c r="B24" s="7">
        <v>3121</v>
      </c>
      <c r="C24" s="8">
        <v>2199</v>
      </c>
      <c r="D24" s="9">
        <v>5320</v>
      </c>
      <c r="E24" s="10"/>
      <c r="F24" s="17" t="s">
        <v>83</v>
      </c>
      <c r="G24" s="18">
        <v>5120</v>
      </c>
      <c r="H24" s="19" t="s">
        <v>84</v>
      </c>
      <c r="I24" s="18">
        <v>200</v>
      </c>
      <c r="J24" s="9">
        <v>5320</v>
      </c>
      <c r="K24" s="5">
        <v>0</v>
      </c>
    </row>
    <row r="25" spans="1:11" ht="24.95" customHeight="1" x14ac:dyDescent="0.2">
      <c r="A25" s="6" t="s">
        <v>20</v>
      </c>
      <c r="B25" s="7">
        <v>2600</v>
      </c>
      <c r="C25" s="8">
        <v>600</v>
      </c>
      <c r="D25" s="9">
        <v>3200</v>
      </c>
      <c r="E25" s="10"/>
      <c r="F25" s="17" t="s">
        <v>85</v>
      </c>
      <c r="G25" s="18">
        <v>2200</v>
      </c>
      <c r="H25" s="19" t="s">
        <v>86</v>
      </c>
      <c r="I25" s="18">
        <v>1000</v>
      </c>
      <c r="J25" s="9">
        <v>3200</v>
      </c>
      <c r="K25" s="5">
        <v>0</v>
      </c>
    </row>
    <row r="26" spans="1:11" ht="24.95" customHeight="1" x14ac:dyDescent="0.2">
      <c r="A26" s="129" t="s">
        <v>21</v>
      </c>
      <c r="B26" s="127">
        <v>52706</v>
      </c>
      <c r="C26" s="128">
        <v>11199</v>
      </c>
      <c r="D26" s="120">
        <v>63905</v>
      </c>
      <c r="E26" s="10"/>
      <c r="F26" s="17" t="s">
        <v>87</v>
      </c>
      <c r="G26" s="18">
        <v>36535</v>
      </c>
      <c r="H26" s="19" t="s">
        <v>88</v>
      </c>
      <c r="I26" s="18">
        <v>17979</v>
      </c>
      <c r="J26" s="126">
        <v>63905</v>
      </c>
      <c r="K26" s="5">
        <v>0</v>
      </c>
    </row>
    <row r="27" spans="1:11" ht="24.95" customHeight="1" x14ac:dyDescent="0.2">
      <c r="A27" s="129"/>
      <c r="B27" s="127"/>
      <c r="C27" s="128"/>
      <c r="D27" s="120"/>
      <c r="E27" s="10"/>
      <c r="F27" s="17" t="s">
        <v>53</v>
      </c>
      <c r="G27" s="18">
        <v>800</v>
      </c>
      <c r="H27" s="19" t="s">
        <v>54</v>
      </c>
      <c r="I27" s="18"/>
      <c r="J27" s="126"/>
      <c r="K27" s="5"/>
    </row>
    <row r="28" spans="1:11" ht="24.95" customHeight="1" x14ac:dyDescent="0.2">
      <c r="A28" s="129"/>
      <c r="B28" s="127"/>
      <c r="C28" s="128"/>
      <c r="D28" s="120"/>
      <c r="E28" s="10"/>
      <c r="F28" s="17" t="s">
        <v>99</v>
      </c>
      <c r="G28" s="18">
        <v>6200</v>
      </c>
      <c r="H28" s="19" t="s">
        <v>100</v>
      </c>
      <c r="I28" s="18">
        <v>1999</v>
      </c>
      <c r="J28" s="126"/>
      <c r="K28" s="5"/>
    </row>
    <row r="29" spans="1:11" ht="24.95" customHeight="1" x14ac:dyDescent="0.2">
      <c r="A29" s="129"/>
      <c r="B29" s="127"/>
      <c r="C29" s="128"/>
      <c r="D29" s="120"/>
      <c r="E29" s="10"/>
      <c r="F29" s="17" t="s">
        <v>89</v>
      </c>
      <c r="G29" s="18">
        <v>200</v>
      </c>
      <c r="H29" s="19" t="s">
        <v>90</v>
      </c>
      <c r="I29" s="18">
        <v>192</v>
      </c>
      <c r="J29" s="126"/>
      <c r="K29" s="5"/>
    </row>
    <row r="30" spans="1:11" ht="24.95" customHeight="1" x14ac:dyDescent="0.2">
      <c r="A30" s="6" t="s">
        <v>22</v>
      </c>
      <c r="B30" s="7">
        <v>0</v>
      </c>
      <c r="C30" s="8">
        <v>2392</v>
      </c>
      <c r="D30" s="9">
        <v>2392</v>
      </c>
      <c r="E30" s="10"/>
      <c r="F30" s="17"/>
      <c r="G30" s="18"/>
      <c r="H30" s="19" t="s">
        <v>96</v>
      </c>
      <c r="I30" s="18">
        <v>2392</v>
      </c>
      <c r="J30" s="9">
        <v>2392</v>
      </c>
      <c r="K30" s="5">
        <v>0</v>
      </c>
    </row>
    <row r="31" spans="1:11" ht="24.95" customHeight="1" x14ac:dyDescent="0.2">
      <c r="A31" s="129" t="s">
        <v>23</v>
      </c>
      <c r="B31" s="127">
        <v>6137</v>
      </c>
      <c r="C31" s="128">
        <v>2838</v>
      </c>
      <c r="D31" s="120">
        <v>8975</v>
      </c>
      <c r="E31" s="10"/>
      <c r="F31" s="17" t="s">
        <v>92</v>
      </c>
      <c r="G31" s="18">
        <v>4155</v>
      </c>
      <c r="H31" s="19" t="s">
        <v>93</v>
      </c>
      <c r="I31" s="18">
        <v>3420</v>
      </c>
      <c r="J31" s="126">
        <v>8975</v>
      </c>
      <c r="K31" s="5">
        <v>0</v>
      </c>
    </row>
    <row r="32" spans="1:11" ht="24.95" customHeight="1" x14ac:dyDescent="0.2">
      <c r="A32" s="129"/>
      <c r="B32" s="127"/>
      <c r="C32" s="128"/>
      <c r="D32" s="120"/>
      <c r="E32" s="10"/>
      <c r="F32" s="17" t="s">
        <v>94</v>
      </c>
      <c r="G32" s="18">
        <v>1200</v>
      </c>
      <c r="H32" s="19" t="s">
        <v>95</v>
      </c>
      <c r="I32" s="18">
        <v>200</v>
      </c>
      <c r="J32" s="126"/>
      <c r="K32" s="5"/>
    </row>
    <row r="33" spans="1:11" ht="24.95" customHeight="1" x14ac:dyDescent="0.2">
      <c r="A33" s="6" t="s">
        <v>32</v>
      </c>
      <c r="B33" s="7">
        <v>4400</v>
      </c>
      <c r="C33" s="8">
        <v>2067</v>
      </c>
      <c r="D33" s="9">
        <v>6467</v>
      </c>
      <c r="E33" s="10"/>
      <c r="F33" s="17" t="s">
        <v>32</v>
      </c>
      <c r="G33" s="18">
        <v>4400</v>
      </c>
      <c r="H33" s="19" t="s">
        <v>91</v>
      </c>
      <c r="I33" s="18">
        <v>2067</v>
      </c>
      <c r="J33" s="9">
        <v>6467</v>
      </c>
      <c r="K33" s="5">
        <v>0</v>
      </c>
    </row>
    <row r="34" spans="1:11" ht="24.95" customHeight="1" x14ac:dyDescent="0.2">
      <c r="A34" s="6" t="s">
        <v>24</v>
      </c>
      <c r="B34" s="7">
        <v>5359</v>
      </c>
      <c r="C34" s="8">
        <v>1394</v>
      </c>
      <c r="D34" s="9">
        <v>6753</v>
      </c>
      <c r="E34" s="10"/>
      <c r="F34" s="17" t="s">
        <v>97</v>
      </c>
      <c r="G34" s="18">
        <v>5359</v>
      </c>
      <c r="H34" s="19" t="s">
        <v>98</v>
      </c>
      <c r="I34" s="18">
        <v>1394</v>
      </c>
      <c r="J34" s="9">
        <v>6753</v>
      </c>
      <c r="K34" s="5">
        <v>0</v>
      </c>
    </row>
    <row r="35" spans="1:11" ht="24.95" customHeight="1" x14ac:dyDescent="0.2">
      <c r="A35" s="6" t="s">
        <v>38</v>
      </c>
      <c r="B35" s="7">
        <v>79323</v>
      </c>
      <c r="C35" s="8">
        <v>600</v>
      </c>
      <c r="D35" s="9">
        <v>79923</v>
      </c>
      <c r="E35" s="10"/>
      <c r="F35" s="17" t="s">
        <v>107</v>
      </c>
      <c r="G35" s="18">
        <v>64522</v>
      </c>
      <c r="H35" s="19" t="s">
        <v>108</v>
      </c>
      <c r="I35" s="18">
        <v>15401</v>
      </c>
      <c r="J35" s="9">
        <v>79923</v>
      </c>
      <c r="K35" s="5">
        <v>0</v>
      </c>
    </row>
    <row r="36" spans="1:11" ht="24.95" customHeight="1" x14ac:dyDescent="0.2">
      <c r="A36" s="6" t="s">
        <v>25</v>
      </c>
      <c r="B36" s="7">
        <v>2571</v>
      </c>
      <c r="C36" s="8">
        <v>0</v>
      </c>
      <c r="D36" s="9">
        <v>2571</v>
      </c>
      <c r="E36" s="10"/>
      <c r="F36" s="17" t="s">
        <v>101</v>
      </c>
      <c r="G36" s="18">
        <v>2191</v>
      </c>
      <c r="H36" s="19" t="s">
        <v>102</v>
      </c>
      <c r="I36" s="18">
        <v>380</v>
      </c>
      <c r="J36" s="9">
        <v>2571</v>
      </c>
      <c r="K36" s="5">
        <v>0</v>
      </c>
    </row>
    <row r="37" spans="1:11" ht="24.95" customHeight="1" x14ac:dyDescent="0.2">
      <c r="A37" s="6" t="s">
        <v>26</v>
      </c>
      <c r="B37" s="7">
        <v>16515</v>
      </c>
      <c r="C37" s="8">
        <v>0</v>
      </c>
      <c r="D37" s="9">
        <v>16515</v>
      </c>
      <c r="E37" s="10"/>
      <c r="F37" s="17" t="s">
        <v>103</v>
      </c>
      <c r="G37" s="18">
        <v>13796</v>
      </c>
      <c r="H37" s="19" t="s">
        <v>104</v>
      </c>
      <c r="I37" s="18">
        <v>2719</v>
      </c>
      <c r="J37" s="9">
        <v>16515</v>
      </c>
      <c r="K37" s="5">
        <v>0</v>
      </c>
    </row>
    <row r="38" spans="1:11" ht="24.95" customHeight="1" x14ac:dyDescent="0.2">
      <c r="A38" s="6" t="s">
        <v>27</v>
      </c>
      <c r="B38" s="7">
        <v>1592</v>
      </c>
      <c r="C38" s="8">
        <v>0</v>
      </c>
      <c r="D38" s="9">
        <v>1592</v>
      </c>
      <c r="E38" s="10"/>
      <c r="F38" s="17" t="s">
        <v>105</v>
      </c>
      <c r="G38" s="18">
        <v>1592</v>
      </c>
      <c r="H38" s="19" t="s">
        <v>106</v>
      </c>
      <c r="I38" s="18"/>
      <c r="J38" s="9">
        <v>1592</v>
      </c>
      <c r="K38" s="5"/>
    </row>
    <row r="39" spans="1:11" ht="24.95" customHeight="1" x14ac:dyDescent="0.2">
      <c r="A39" s="6" t="s">
        <v>28</v>
      </c>
      <c r="B39" s="7">
        <v>18645</v>
      </c>
      <c r="C39" s="8">
        <v>0</v>
      </c>
      <c r="D39" s="9">
        <v>18645</v>
      </c>
      <c r="E39" s="10"/>
      <c r="F39" s="17" t="s">
        <v>109</v>
      </c>
      <c r="G39" s="18">
        <v>15848</v>
      </c>
      <c r="H39" s="19" t="s">
        <v>110</v>
      </c>
      <c r="I39" s="18">
        <v>2797</v>
      </c>
      <c r="J39" s="9">
        <v>18645</v>
      </c>
      <c r="K39" s="5"/>
    </row>
    <row r="40" spans="1:11" ht="24.95" customHeight="1" x14ac:dyDescent="0.2">
      <c r="A40" s="6" t="s">
        <v>29</v>
      </c>
      <c r="B40" s="7">
        <v>41790</v>
      </c>
      <c r="C40" s="8">
        <v>3400</v>
      </c>
      <c r="D40" s="9">
        <v>45190</v>
      </c>
      <c r="E40" s="10"/>
      <c r="F40" s="17" t="s">
        <v>111</v>
      </c>
      <c r="G40" s="18">
        <v>34190</v>
      </c>
      <c r="H40" s="19" t="s">
        <v>112</v>
      </c>
      <c r="I40" s="18">
        <v>11000</v>
      </c>
      <c r="J40" s="9">
        <v>45190</v>
      </c>
      <c r="K40" s="5"/>
    </row>
    <row r="41" spans="1:11" ht="24.95" customHeight="1" x14ac:dyDescent="0.2">
      <c r="A41" s="6" t="s">
        <v>31</v>
      </c>
      <c r="B41" s="7">
        <v>374240</v>
      </c>
      <c r="C41" s="8">
        <v>4336</v>
      </c>
      <c r="D41" s="9">
        <v>378576</v>
      </c>
      <c r="E41" s="10"/>
      <c r="F41" s="7" t="s">
        <v>115</v>
      </c>
      <c r="G41" s="8">
        <v>304640</v>
      </c>
      <c r="H41" s="20" t="s">
        <v>116</v>
      </c>
      <c r="I41" s="8">
        <v>73936</v>
      </c>
      <c r="J41" s="9">
        <v>378576</v>
      </c>
      <c r="K41" s="49"/>
    </row>
    <row r="42" spans="1:11" ht="24.95" customHeight="1" x14ac:dyDescent="0.2">
      <c r="A42" s="6" t="s">
        <v>125</v>
      </c>
      <c r="B42" s="7">
        <v>213356</v>
      </c>
      <c r="C42" s="8"/>
      <c r="D42" s="9">
        <v>213356</v>
      </c>
      <c r="E42" s="10"/>
      <c r="F42" s="7" t="s">
        <v>113</v>
      </c>
      <c r="G42" s="8">
        <v>164676</v>
      </c>
      <c r="H42" s="20" t="s">
        <v>114</v>
      </c>
      <c r="I42" s="8">
        <v>48680</v>
      </c>
      <c r="J42" s="9">
        <v>213356</v>
      </c>
      <c r="K42" s="49"/>
    </row>
    <row r="43" spans="1:11" ht="39.950000000000003" customHeight="1" x14ac:dyDescent="0.2">
      <c r="A43" s="21" t="s">
        <v>33</v>
      </c>
      <c r="B43" s="9">
        <v>1215330</v>
      </c>
      <c r="C43" s="9">
        <v>128792</v>
      </c>
      <c r="D43" s="9">
        <v>1344122</v>
      </c>
      <c r="E43" s="10"/>
      <c r="F43" s="21" t="s">
        <v>42</v>
      </c>
      <c r="G43" s="9">
        <v>998277</v>
      </c>
      <c r="H43" s="21" t="s">
        <v>117</v>
      </c>
      <c r="I43" s="9">
        <v>345845</v>
      </c>
      <c r="J43" s="9">
        <v>1344122</v>
      </c>
      <c r="K43" s="50"/>
    </row>
    <row r="44" spans="1:11" ht="20.100000000000001" customHeight="1" x14ac:dyDescent="0.25">
      <c r="A44" s="10"/>
      <c r="B44" s="10"/>
      <c r="C44" s="10"/>
      <c r="D44" s="22"/>
      <c r="E44" s="10"/>
      <c r="F44" s="10"/>
      <c r="G44" s="88"/>
      <c r="H44" s="10"/>
      <c r="I44" s="10"/>
      <c r="J44" s="22"/>
      <c r="K44" s="48"/>
    </row>
    <row r="45" spans="1:11" ht="20.100000000000001" customHeight="1" x14ac:dyDescent="0.25">
      <c r="A45" s="47" t="s">
        <v>124</v>
      </c>
      <c r="B45" s="10"/>
      <c r="C45" s="10"/>
      <c r="D45" s="23"/>
      <c r="E45" s="10"/>
      <c r="F45" s="10"/>
      <c r="G45" s="10"/>
      <c r="H45" s="10"/>
      <c r="I45" s="10"/>
      <c r="J45" s="23"/>
    </row>
    <row r="46" spans="1:11" ht="9" customHeight="1" x14ac:dyDescent="0.25">
      <c r="A46" s="10"/>
      <c r="B46" s="10"/>
      <c r="C46" s="10"/>
      <c r="D46" s="23"/>
      <c r="E46" s="10"/>
      <c r="F46" s="10"/>
      <c r="G46" s="10"/>
      <c r="H46" s="10"/>
      <c r="I46" s="10"/>
      <c r="J46" s="23"/>
    </row>
    <row r="47" spans="1:11" ht="24.95" customHeight="1" x14ac:dyDescent="0.2">
      <c r="A47" s="24" t="s">
        <v>30</v>
      </c>
      <c r="B47" s="17">
        <v>250091</v>
      </c>
      <c r="C47" s="18">
        <v>213356</v>
      </c>
      <c r="D47" s="9">
        <v>-36735</v>
      </c>
      <c r="E47" s="10"/>
      <c r="F47" s="7" t="s">
        <v>113</v>
      </c>
      <c r="G47" s="8">
        <v>201411</v>
      </c>
      <c r="H47" s="20" t="s">
        <v>114</v>
      </c>
      <c r="I47" s="8">
        <v>48680</v>
      </c>
      <c r="J47" s="9">
        <v>250091</v>
      </c>
      <c r="K47" s="5"/>
    </row>
    <row r="48" spans="1:11" ht="24.95" customHeight="1" x14ac:dyDescent="0.2">
      <c r="A48" s="25" t="s">
        <v>39</v>
      </c>
      <c r="B48" s="26"/>
      <c r="C48" s="27">
        <v>16635</v>
      </c>
      <c r="D48" s="9">
        <v>16635</v>
      </c>
      <c r="E48" s="10"/>
      <c r="F48" s="7" t="s">
        <v>120</v>
      </c>
      <c r="G48" s="8">
        <v>16635</v>
      </c>
      <c r="H48" s="20"/>
      <c r="I48" s="8"/>
      <c r="J48" s="9">
        <v>-16635</v>
      </c>
      <c r="K48" s="5"/>
    </row>
    <row r="49" spans="1:12" ht="24.95" customHeight="1" x14ac:dyDescent="0.2">
      <c r="A49" s="28" t="s">
        <v>40</v>
      </c>
      <c r="B49" s="29"/>
      <c r="C49" s="30">
        <v>20100</v>
      </c>
      <c r="D49" s="9">
        <v>20100</v>
      </c>
      <c r="E49" s="10"/>
      <c r="F49" s="7" t="s">
        <v>121</v>
      </c>
      <c r="G49" s="8">
        <v>20100</v>
      </c>
      <c r="H49" s="20"/>
      <c r="I49" s="8"/>
      <c r="J49" s="9">
        <v>-20100</v>
      </c>
      <c r="K49" s="5"/>
    </row>
    <row r="50" spans="1:12" ht="35.450000000000003" customHeight="1" x14ac:dyDescent="0.2">
      <c r="A50" s="125" t="s">
        <v>41</v>
      </c>
      <c r="B50" s="125"/>
      <c r="C50" s="125"/>
      <c r="D50" s="31">
        <v>0</v>
      </c>
      <c r="E50" s="10"/>
      <c r="F50" s="123" t="s">
        <v>122</v>
      </c>
      <c r="G50" s="123"/>
      <c r="H50" s="123"/>
      <c r="I50" s="123"/>
      <c r="J50" s="9">
        <v>213356</v>
      </c>
    </row>
    <row r="51" spans="1:12" ht="20.100000000000001" customHeight="1" x14ac:dyDescent="0.2">
      <c r="D51" s="1"/>
      <c r="G51" s="2"/>
    </row>
    <row r="52" spans="1:12" ht="15.75" customHeight="1" x14ac:dyDescent="0.2">
      <c r="I52" s="117"/>
      <c r="J52" s="117"/>
      <c r="K52" s="116"/>
      <c r="L52" s="116"/>
    </row>
  </sheetData>
  <sortState xmlns:xlrd2="http://schemas.microsoft.com/office/spreadsheetml/2017/richdata2" ref="A5:D39">
    <sortCondition ref="A5:A39"/>
  </sortState>
  <mergeCells count="21">
    <mergeCell ref="A2:J2"/>
    <mergeCell ref="A50:C50"/>
    <mergeCell ref="J26:J29"/>
    <mergeCell ref="J31:J32"/>
    <mergeCell ref="D26:D29"/>
    <mergeCell ref="B26:B29"/>
    <mergeCell ref="C26:C29"/>
    <mergeCell ref="A26:A29"/>
    <mergeCell ref="A31:A32"/>
    <mergeCell ref="B31:B32"/>
    <mergeCell ref="C31:C32"/>
    <mergeCell ref="D31:D32"/>
    <mergeCell ref="J7:J9"/>
    <mergeCell ref="D3:D4"/>
    <mergeCell ref="A7:A9"/>
    <mergeCell ref="I52:J52"/>
    <mergeCell ref="B7:B9"/>
    <mergeCell ref="C7:C9"/>
    <mergeCell ref="D7:D9"/>
    <mergeCell ref="B3:C3"/>
    <mergeCell ref="F50:I50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A9A2-D513-4950-B38D-AAC98CA82CDB}">
  <sheetPr>
    <pageSetUpPr fitToPage="1"/>
  </sheetPr>
  <dimension ref="A1:AA63"/>
  <sheetViews>
    <sheetView topLeftCell="A40" workbookViewId="0">
      <selection activeCell="A5" sqref="A5"/>
    </sheetView>
  </sheetViews>
  <sheetFormatPr baseColWidth="10" defaultColWidth="9" defaultRowHeight="12.75" x14ac:dyDescent="0.2"/>
  <cols>
    <col min="1" max="1" width="34.42578125" style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6" width="20.140625" style="1" bestFit="1" customWidth="1"/>
    <col min="7" max="7" width="20.140625" style="1" customWidth="1"/>
    <col min="8" max="8" width="14.5703125" style="1" hidden="1" customWidth="1"/>
    <col min="9" max="9" width="23.85546875" style="1" bestFit="1" customWidth="1"/>
    <col min="10" max="10" width="23.85546875" style="1" customWidth="1"/>
    <col min="11" max="12" width="14.5703125" style="1" hidden="1" customWidth="1"/>
    <col min="13" max="13" width="21.140625" style="3" customWidth="1"/>
    <col min="14" max="14" width="2" style="4" customWidth="1"/>
    <col min="15" max="15" width="10" style="1" customWidth="1"/>
    <col min="16" max="16" width="10.42578125" style="1" customWidth="1"/>
    <col min="17" max="17" width="11.42578125" style="1" customWidth="1"/>
    <col min="18" max="19" width="9" style="1" hidden="1" customWidth="1"/>
    <col min="20" max="20" width="11.42578125" style="1" hidden="1" customWidth="1"/>
    <col min="21" max="22" width="9" style="1" hidden="1" customWidth="1"/>
    <col min="23" max="23" width="11.42578125" style="1" hidden="1" customWidth="1"/>
    <col min="24" max="25" width="9" style="1" hidden="1" customWidth="1"/>
    <col min="26" max="26" width="11.42578125" style="1" hidden="1" customWidth="1"/>
    <col min="27" max="27" width="9" style="1" hidden="1" customWidth="1"/>
    <col min="28" max="16384" width="9" style="1"/>
  </cols>
  <sheetData>
    <row r="1" spans="1:26" ht="45" customHeight="1" x14ac:dyDescent="0.2">
      <c r="A1" s="132" t="s">
        <v>142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26" ht="45" customHeight="1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"/>
    </row>
    <row r="3" spans="1:26" ht="11.2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</row>
    <row r="4" spans="1:26" ht="45" customHeight="1" x14ac:dyDescent="0.2">
      <c r="A4" s="103"/>
      <c r="B4" s="103"/>
      <c r="C4" s="103"/>
      <c r="D4" s="103"/>
      <c r="E4" s="103"/>
      <c r="F4" s="103"/>
      <c r="G4" s="103"/>
      <c r="H4" s="102"/>
      <c r="I4" s="133" t="s">
        <v>143</v>
      </c>
      <c r="J4" s="134"/>
      <c r="K4" s="134"/>
      <c r="L4" s="134"/>
      <c r="M4" s="134"/>
      <c r="N4" s="1"/>
    </row>
    <row r="5" spans="1:26" ht="30.2" customHeight="1" x14ac:dyDescent="0.25">
      <c r="A5" s="10"/>
      <c r="B5" s="11" t="s">
        <v>34</v>
      </c>
      <c r="C5" s="11" t="s">
        <v>36</v>
      </c>
      <c r="D5" s="130" t="s">
        <v>126</v>
      </c>
      <c r="E5" s="10"/>
      <c r="F5" s="10"/>
      <c r="G5" s="10"/>
      <c r="H5" s="10"/>
      <c r="I5" s="10"/>
      <c r="J5" s="10"/>
      <c r="K5" s="10"/>
      <c r="L5" s="10"/>
      <c r="M5" s="10"/>
      <c r="O5" s="139">
        <v>44927</v>
      </c>
      <c r="P5" s="139"/>
      <c r="Q5" s="139"/>
      <c r="R5" s="139">
        <v>44958</v>
      </c>
      <c r="S5" s="139"/>
      <c r="T5" s="139"/>
      <c r="U5" s="139">
        <v>44621</v>
      </c>
      <c r="V5" s="139"/>
      <c r="W5" s="139"/>
      <c r="X5" s="139">
        <v>44652</v>
      </c>
      <c r="Y5" s="139"/>
      <c r="Z5" s="139"/>
    </row>
    <row r="6" spans="1:26" ht="30.2" customHeight="1" thickBot="1" x14ac:dyDescent="0.3">
      <c r="A6" s="10"/>
      <c r="B6" s="11"/>
      <c r="C6" s="11"/>
      <c r="D6" s="138"/>
      <c r="E6" s="10"/>
      <c r="F6" s="10"/>
      <c r="G6" s="10"/>
      <c r="H6" s="10"/>
      <c r="I6" s="10"/>
      <c r="J6" s="10"/>
      <c r="K6" s="10"/>
      <c r="L6" s="10"/>
      <c r="M6" s="10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38.25" x14ac:dyDescent="0.2">
      <c r="A7" s="37" t="s">
        <v>0</v>
      </c>
      <c r="B7" s="38" t="s">
        <v>1</v>
      </c>
      <c r="C7" s="39" t="s">
        <v>1</v>
      </c>
      <c r="D7" s="138"/>
      <c r="E7" s="10"/>
      <c r="F7" s="12" t="s">
        <v>42</v>
      </c>
      <c r="G7" s="46"/>
      <c r="H7" s="10"/>
      <c r="I7" s="12" t="s">
        <v>117</v>
      </c>
      <c r="J7" s="46"/>
      <c r="K7" s="10"/>
      <c r="L7" s="10"/>
      <c r="M7" s="66" t="s">
        <v>119</v>
      </c>
      <c r="O7" s="104" t="s">
        <v>118</v>
      </c>
      <c r="P7" s="105" t="s">
        <v>117</v>
      </c>
      <c r="Q7" s="106" t="s">
        <v>123</v>
      </c>
      <c r="R7" s="32" t="s">
        <v>118</v>
      </c>
      <c r="S7" s="32" t="s">
        <v>117</v>
      </c>
      <c r="T7" s="32" t="s">
        <v>123</v>
      </c>
      <c r="U7" s="32" t="s">
        <v>118</v>
      </c>
      <c r="V7" s="32" t="s">
        <v>117</v>
      </c>
      <c r="W7" s="32" t="s">
        <v>123</v>
      </c>
      <c r="X7" s="32" t="s">
        <v>118</v>
      </c>
      <c r="Y7" s="32" t="s">
        <v>117</v>
      </c>
      <c r="Z7" s="32" t="s">
        <v>123</v>
      </c>
    </row>
    <row r="8" spans="1:26" ht="24.95" customHeight="1" x14ac:dyDescent="0.2">
      <c r="A8" s="6" t="s">
        <v>2</v>
      </c>
      <c r="B8" s="7">
        <v>98128</v>
      </c>
      <c r="C8" s="8">
        <v>28551</v>
      </c>
      <c r="D8" s="40">
        <v>126679</v>
      </c>
      <c r="E8" s="41"/>
      <c r="F8" s="17" t="s">
        <v>43</v>
      </c>
      <c r="G8" s="34">
        <v>84769</v>
      </c>
      <c r="H8" s="18">
        <v>84369</v>
      </c>
      <c r="I8" s="19" t="s">
        <v>44</v>
      </c>
      <c r="J8" s="18">
        <v>41910</v>
      </c>
      <c r="K8" s="51">
        <v>41840</v>
      </c>
      <c r="L8" s="33">
        <v>126209</v>
      </c>
      <c r="M8" s="64">
        <v>126679</v>
      </c>
      <c r="N8" s="36">
        <v>470</v>
      </c>
      <c r="O8" s="107">
        <v>400</v>
      </c>
      <c r="P8" s="108">
        <v>70</v>
      </c>
      <c r="Q8" s="109">
        <v>470</v>
      </c>
      <c r="T8" s="1">
        <v>0</v>
      </c>
      <c r="W8" s="1">
        <v>0</v>
      </c>
      <c r="Z8" s="1">
        <v>0</v>
      </c>
    </row>
    <row r="9" spans="1:26" ht="24.95" customHeight="1" x14ac:dyDescent="0.2">
      <c r="A9" s="6" t="s">
        <v>3</v>
      </c>
      <c r="B9" s="7">
        <v>3530</v>
      </c>
      <c r="C9" s="8">
        <v>0</v>
      </c>
      <c r="D9" s="9">
        <v>3530</v>
      </c>
      <c r="E9" s="10"/>
      <c r="F9" s="17" t="s">
        <v>45</v>
      </c>
      <c r="G9" s="34">
        <v>3068</v>
      </c>
      <c r="H9" s="18">
        <v>3068</v>
      </c>
      <c r="I9" s="19" t="s">
        <v>46</v>
      </c>
      <c r="J9" s="18">
        <v>462</v>
      </c>
      <c r="K9" s="51">
        <v>462</v>
      </c>
      <c r="L9" s="33">
        <v>3530</v>
      </c>
      <c r="M9" s="64">
        <v>3530</v>
      </c>
      <c r="N9" s="36">
        <v>0</v>
      </c>
      <c r="O9" s="107"/>
      <c r="P9" s="108"/>
      <c r="Q9" s="109">
        <v>0</v>
      </c>
      <c r="T9" s="1">
        <v>0</v>
      </c>
      <c r="W9" s="1">
        <v>0</v>
      </c>
      <c r="Z9" s="1">
        <v>0</v>
      </c>
    </row>
    <row r="10" spans="1:26" ht="24.95" customHeight="1" x14ac:dyDescent="0.2">
      <c r="A10" s="129" t="s">
        <v>4</v>
      </c>
      <c r="B10" s="118">
        <v>162362</v>
      </c>
      <c r="C10" s="119">
        <v>50535</v>
      </c>
      <c r="D10" s="120">
        <v>212897</v>
      </c>
      <c r="E10" s="10"/>
      <c r="F10" s="17" t="s">
        <v>47</v>
      </c>
      <c r="G10" s="34">
        <v>129993</v>
      </c>
      <c r="H10" s="18">
        <v>128893</v>
      </c>
      <c r="I10" s="19" t="s">
        <v>48</v>
      </c>
      <c r="J10" s="18">
        <v>70335</v>
      </c>
      <c r="K10" s="51">
        <v>70335</v>
      </c>
      <c r="L10" s="140">
        <v>212897</v>
      </c>
      <c r="M10" s="137">
        <v>213997</v>
      </c>
      <c r="N10" s="141">
        <v>1100</v>
      </c>
      <c r="O10" s="107">
        <v>1100</v>
      </c>
      <c r="P10" s="108"/>
      <c r="Q10" s="109">
        <v>1100</v>
      </c>
      <c r="T10" s="1">
        <v>0</v>
      </c>
      <c r="W10" s="1">
        <v>0</v>
      </c>
      <c r="Z10" s="1">
        <v>0</v>
      </c>
    </row>
    <row r="11" spans="1:26" ht="24.95" customHeight="1" x14ac:dyDescent="0.2">
      <c r="A11" s="129"/>
      <c r="B11" s="118"/>
      <c r="C11" s="119"/>
      <c r="D11" s="120"/>
      <c r="E11" s="10"/>
      <c r="F11" s="17" t="s">
        <v>49</v>
      </c>
      <c r="G11" s="34">
        <v>5094</v>
      </c>
      <c r="H11" s="18">
        <v>5094</v>
      </c>
      <c r="I11" s="19" t="s">
        <v>50</v>
      </c>
      <c r="J11" s="18">
        <v>1399</v>
      </c>
      <c r="K11" s="51">
        <v>1399</v>
      </c>
      <c r="L11" s="140"/>
      <c r="M11" s="137"/>
      <c r="N11" s="141"/>
      <c r="O11" s="107"/>
      <c r="P11" s="108"/>
      <c r="Q11" s="109">
        <v>0</v>
      </c>
      <c r="T11" s="1">
        <v>0</v>
      </c>
      <c r="W11" s="1">
        <v>0</v>
      </c>
      <c r="Z11" s="1">
        <v>0</v>
      </c>
    </row>
    <row r="12" spans="1:26" ht="24.95" customHeight="1" x14ac:dyDescent="0.2">
      <c r="A12" s="129"/>
      <c r="B12" s="118"/>
      <c r="C12" s="119"/>
      <c r="D12" s="120"/>
      <c r="E12" s="10"/>
      <c r="F12" s="17" t="s">
        <v>75</v>
      </c>
      <c r="G12" s="34">
        <v>4176</v>
      </c>
      <c r="H12" s="18">
        <v>4176</v>
      </c>
      <c r="I12" s="19" t="s">
        <v>76</v>
      </c>
      <c r="J12" s="18">
        <v>3000</v>
      </c>
      <c r="K12" s="51">
        <v>3000</v>
      </c>
      <c r="L12" s="140"/>
      <c r="M12" s="137"/>
      <c r="N12" s="141"/>
      <c r="O12" s="107"/>
      <c r="P12" s="108"/>
      <c r="Q12" s="109">
        <v>0</v>
      </c>
      <c r="T12" s="1">
        <v>0</v>
      </c>
      <c r="W12" s="1">
        <v>0</v>
      </c>
      <c r="Z12" s="1">
        <v>0</v>
      </c>
    </row>
    <row r="13" spans="1:26" ht="24.95" customHeight="1" x14ac:dyDescent="0.2">
      <c r="A13" s="6" t="s">
        <v>5</v>
      </c>
      <c r="B13" s="7">
        <v>4995</v>
      </c>
      <c r="C13" s="8">
        <v>727</v>
      </c>
      <c r="D13" s="9">
        <v>5722</v>
      </c>
      <c r="E13" s="10"/>
      <c r="F13" s="17" t="s">
        <v>51</v>
      </c>
      <c r="G13" s="34">
        <v>4395</v>
      </c>
      <c r="H13" s="18">
        <v>4395</v>
      </c>
      <c r="I13" s="19" t="s">
        <v>52</v>
      </c>
      <c r="J13" s="18">
        <v>1327</v>
      </c>
      <c r="K13" s="51">
        <v>1327</v>
      </c>
      <c r="L13" s="33">
        <v>5722</v>
      </c>
      <c r="M13" s="64">
        <v>5722</v>
      </c>
      <c r="N13" s="36">
        <v>0</v>
      </c>
      <c r="O13" s="107"/>
      <c r="P13" s="108"/>
      <c r="Q13" s="109">
        <v>0</v>
      </c>
      <c r="T13" s="1">
        <v>0</v>
      </c>
      <c r="W13" s="1">
        <v>0</v>
      </c>
      <c r="Z13" s="1">
        <v>0</v>
      </c>
    </row>
    <row r="14" spans="1:26" ht="24.95" customHeight="1" x14ac:dyDescent="0.2">
      <c r="A14" s="6" t="s">
        <v>6</v>
      </c>
      <c r="B14" s="7">
        <v>3393</v>
      </c>
      <c r="C14" s="8">
        <v>1310</v>
      </c>
      <c r="D14" s="9">
        <v>4703</v>
      </c>
      <c r="E14" s="10"/>
      <c r="F14" s="17" t="s">
        <v>55</v>
      </c>
      <c r="G14" s="34">
        <v>2930</v>
      </c>
      <c r="H14" s="18">
        <v>2930</v>
      </c>
      <c r="I14" s="19" t="s">
        <v>56</v>
      </c>
      <c r="J14" s="18">
        <v>1773</v>
      </c>
      <c r="K14" s="51">
        <v>1773</v>
      </c>
      <c r="L14" s="33">
        <v>4703</v>
      </c>
      <c r="M14" s="64">
        <v>4703</v>
      </c>
      <c r="N14" s="36">
        <v>0</v>
      </c>
      <c r="O14" s="107"/>
      <c r="P14" s="108"/>
      <c r="Q14" s="109">
        <v>0</v>
      </c>
      <c r="T14" s="1">
        <v>0</v>
      </c>
      <c r="W14" s="1">
        <v>0</v>
      </c>
      <c r="Z14" s="1">
        <v>0</v>
      </c>
    </row>
    <row r="15" spans="1:26" ht="24.95" customHeight="1" x14ac:dyDescent="0.2">
      <c r="A15" s="6" t="s">
        <v>7</v>
      </c>
      <c r="B15" s="7">
        <v>4195</v>
      </c>
      <c r="C15" s="8">
        <v>201</v>
      </c>
      <c r="D15" s="9">
        <v>4396</v>
      </c>
      <c r="E15" s="10"/>
      <c r="F15" s="17" t="s">
        <v>57</v>
      </c>
      <c r="G15" s="34">
        <v>3395</v>
      </c>
      <c r="H15" s="18">
        <v>3395</v>
      </c>
      <c r="I15" s="19" t="s">
        <v>58</v>
      </c>
      <c r="J15" s="18">
        <v>1001</v>
      </c>
      <c r="K15" s="51">
        <v>1001</v>
      </c>
      <c r="L15" s="33">
        <v>4396</v>
      </c>
      <c r="M15" s="64">
        <v>4396</v>
      </c>
      <c r="N15" s="36">
        <v>0</v>
      </c>
      <c r="O15" s="107"/>
      <c r="P15" s="108"/>
      <c r="Q15" s="109">
        <v>0</v>
      </c>
      <c r="T15" s="1">
        <v>0</v>
      </c>
      <c r="W15" s="1">
        <v>0</v>
      </c>
      <c r="Z15" s="1">
        <v>0</v>
      </c>
    </row>
    <row r="16" spans="1:26" ht="24.95" customHeight="1" x14ac:dyDescent="0.2">
      <c r="A16" s="6" t="s">
        <v>8</v>
      </c>
      <c r="B16" s="7">
        <v>2572</v>
      </c>
      <c r="C16" s="8">
        <v>439</v>
      </c>
      <c r="D16" s="9">
        <v>3011</v>
      </c>
      <c r="E16" s="10"/>
      <c r="F16" s="17" t="s">
        <v>59</v>
      </c>
      <c r="G16" s="34">
        <v>2200</v>
      </c>
      <c r="H16" s="18">
        <v>2200</v>
      </c>
      <c r="I16" s="19" t="s">
        <v>60</v>
      </c>
      <c r="J16" s="18">
        <v>811</v>
      </c>
      <c r="K16" s="51">
        <v>811</v>
      </c>
      <c r="L16" s="33">
        <v>3011</v>
      </c>
      <c r="M16" s="64">
        <v>3011</v>
      </c>
      <c r="N16" s="36">
        <v>0</v>
      </c>
      <c r="O16" s="107"/>
      <c r="P16" s="108"/>
      <c r="Q16" s="109">
        <v>0</v>
      </c>
      <c r="T16" s="1">
        <v>0</v>
      </c>
      <c r="W16" s="1">
        <v>0</v>
      </c>
      <c r="Z16" s="1">
        <v>0</v>
      </c>
    </row>
    <row r="17" spans="1:26" ht="24.95" customHeight="1" x14ac:dyDescent="0.2">
      <c r="A17" s="6" t="s">
        <v>9</v>
      </c>
      <c r="B17" s="7">
        <v>2998</v>
      </c>
      <c r="C17" s="8">
        <v>200</v>
      </c>
      <c r="D17" s="9">
        <v>3198</v>
      </c>
      <c r="E17" s="10"/>
      <c r="F17" s="17" t="s">
        <v>61</v>
      </c>
      <c r="G17" s="34">
        <v>2398</v>
      </c>
      <c r="H17" s="18">
        <v>2398</v>
      </c>
      <c r="I17" s="19" t="s">
        <v>62</v>
      </c>
      <c r="J17" s="18">
        <v>800</v>
      </c>
      <c r="K17" s="51">
        <v>800</v>
      </c>
      <c r="L17" s="33">
        <v>3198</v>
      </c>
      <c r="M17" s="64">
        <v>3198</v>
      </c>
      <c r="N17" s="36">
        <v>0</v>
      </c>
      <c r="O17" s="107"/>
      <c r="P17" s="108"/>
      <c r="Q17" s="109">
        <v>0</v>
      </c>
      <c r="T17" s="1">
        <v>0</v>
      </c>
      <c r="W17" s="1">
        <v>0</v>
      </c>
      <c r="Z17" s="1">
        <v>0</v>
      </c>
    </row>
    <row r="18" spans="1:26" ht="24.95" customHeight="1" x14ac:dyDescent="0.2">
      <c r="A18" s="6" t="s">
        <v>10</v>
      </c>
      <c r="B18" s="7">
        <v>8972</v>
      </c>
      <c r="C18" s="8">
        <v>2165</v>
      </c>
      <c r="D18" s="9">
        <v>11137</v>
      </c>
      <c r="E18" s="10"/>
      <c r="F18" s="17" t="s">
        <v>63</v>
      </c>
      <c r="G18" s="34">
        <v>7369</v>
      </c>
      <c r="H18" s="18">
        <v>7369</v>
      </c>
      <c r="I18" s="19" t="s">
        <v>64</v>
      </c>
      <c r="J18" s="18">
        <v>3768</v>
      </c>
      <c r="K18" s="51">
        <v>3768</v>
      </c>
      <c r="L18" s="33">
        <v>11137</v>
      </c>
      <c r="M18" s="64">
        <v>11137</v>
      </c>
      <c r="N18" s="36">
        <v>0</v>
      </c>
      <c r="O18" s="107"/>
      <c r="P18" s="108"/>
      <c r="Q18" s="109">
        <v>0</v>
      </c>
      <c r="T18" s="1">
        <v>0</v>
      </c>
      <c r="W18" s="1">
        <v>0</v>
      </c>
      <c r="Z18" s="1">
        <v>0</v>
      </c>
    </row>
    <row r="19" spans="1:26" ht="24.95" customHeight="1" x14ac:dyDescent="0.2">
      <c r="A19" s="6" t="s">
        <v>11</v>
      </c>
      <c r="B19" s="7">
        <v>4145</v>
      </c>
      <c r="C19" s="8">
        <v>138</v>
      </c>
      <c r="D19" s="9">
        <v>4283</v>
      </c>
      <c r="E19" s="10"/>
      <c r="F19" s="17" t="s">
        <v>65</v>
      </c>
      <c r="G19" s="34">
        <v>3483</v>
      </c>
      <c r="H19" s="18">
        <v>3483</v>
      </c>
      <c r="I19" s="19" t="s">
        <v>66</v>
      </c>
      <c r="J19" s="18">
        <v>800</v>
      </c>
      <c r="K19" s="51">
        <v>800</v>
      </c>
      <c r="L19" s="33">
        <v>4283</v>
      </c>
      <c r="M19" s="64">
        <v>4283</v>
      </c>
      <c r="N19" s="36">
        <v>0</v>
      </c>
      <c r="O19" s="107"/>
      <c r="P19" s="108"/>
      <c r="Q19" s="109">
        <v>0</v>
      </c>
      <c r="T19" s="1">
        <v>0</v>
      </c>
      <c r="W19" s="1">
        <v>0</v>
      </c>
      <c r="Z19" s="1">
        <v>0</v>
      </c>
    </row>
    <row r="20" spans="1:26" ht="24.95" customHeight="1" x14ac:dyDescent="0.2">
      <c r="A20" s="6" t="s">
        <v>12</v>
      </c>
      <c r="B20" s="7">
        <v>4180</v>
      </c>
      <c r="C20" s="8">
        <v>400</v>
      </c>
      <c r="D20" s="9">
        <v>4580</v>
      </c>
      <c r="E20" s="10"/>
      <c r="F20" s="17" t="s">
        <v>67</v>
      </c>
      <c r="G20" s="34">
        <v>3386</v>
      </c>
      <c r="H20" s="18">
        <v>3386</v>
      </c>
      <c r="I20" s="19" t="s">
        <v>68</v>
      </c>
      <c r="J20" s="18">
        <v>1194</v>
      </c>
      <c r="K20" s="51">
        <v>1194</v>
      </c>
      <c r="L20" s="33">
        <v>4580</v>
      </c>
      <c r="M20" s="64">
        <v>4580</v>
      </c>
      <c r="N20" s="36">
        <v>0</v>
      </c>
      <c r="O20" s="107"/>
      <c r="P20" s="108"/>
      <c r="Q20" s="109">
        <v>0</v>
      </c>
      <c r="T20" s="1">
        <v>0</v>
      </c>
      <c r="W20" s="1">
        <v>0</v>
      </c>
      <c r="Z20" s="1">
        <v>0</v>
      </c>
    </row>
    <row r="21" spans="1:26" ht="24.95" customHeight="1" x14ac:dyDescent="0.2">
      <c r="A21" s="6" t="s">
        <v>13</v>
      </c>
      <c r="B21" s="7">
        <v>5787</v>
      </c>
      <c r="C21" s="8">
        <v>968</v>
      </c>
      <c r="D21" s="9">
        <v>6755</v>
      </c>
      <c r="E21" s="10"/>
      <c r="F21" s="17" t="s">
        <v>69</v>
      </c>
      <c r="G21" s="34">
        <v>4791</v>
      </c>
      <c r="H21" s="18">
        <v>4791</v>
      </c>
      <c r="I21" s="19" t="s">
        <v>70</v>
      </c>
      <c r="J21" s="18">
        <v>1964</v>
      </c>
      <c r="K21" s="51">
        <v>1964</v>
      </c>
      <c r="L21" s="33">
        <v>6755</v>
      </c>
      <c r="M21" s="64">
        <v>6755</v>
      </c>
      <c r="N21" s="36">
        <v>0</v>
      </c>
      <c r="O21" s="107"/>
      <c r="P21" s="108"/>
      <c r="Q21" s="109">
        <v>0</v>
      </c>
      <c r="T21" s="1">
        <v>0</v>
      </c>
      <c r="W21" s="1">
        <v>0</v>
      </c>
      <c r="Z21" s="1">
        <v>0</v>
      </c>
    </row>
    <row r="22" spans="1:26" ht="24.95" customHeight="1" x14ac:dyDescent="0.2">
      <c r="A22" s="6" t="s">
        <v>14</v>
      </c>
      <c r="B22" s="7">
        <v>17139</v>
      </c>
      <c r="C22" s="8">
        <v>4797</v>
      </c>
      <c r="D22" s="9">
        <v>21936</v>
      </c>
      <c r="E22" s="10"/>
      <c r="F22" s="17" t="s">
        <v>71</v>
      </c>
      <c r="G22" s="34">
        <v>14342</v>
      </c>
      <c r="H22" s="18">
        <v>14342</v>
      </c>
      <c r="I22" s="19" t="s">
        <v>72</v>
      </c>
      <c r="J22" s="18">
        <v>7594</v>
      </c>
      <c r="K22" s="51">
        <v>7594</v>
      </c>
      <c r="L22" s="33">
        <v>21936</v>
      </c>
      <c r="M22" s="64">
        <v>21936</v>
      </c>
      <c r="N22" s="36">
        <v>0</v>
      </c>
      <c r="O22" s="107"/>
      <c r="P22" s="108"/>
      <c r="Q22" s="109">
        <v>0</v>
      </c>
      <c r="T22" s="1">
        <v>0</v>
      </c>
      <c r="W22" s="1">
        <v>0</v>
      </c>
      <c r="Z22" s="1">
        <v>0</v>
      </c>
    </row>
    <row r="23" spans="1:26" ht="24.95" customHeight="1" x14ac:dyDescent="0.2">
      <c r="A23" s="6" t="s">
        <v>15</v>
      </c>
      <c r="B23" s="7">
        <v>22192</v>
      </c>
      <c r="C23" s="8">
        <v>4406</v>
      </c>
      <c r="D23" s="9">
        <v>26598</v>
      </c>
      <c r="E23" s="10"/>
      <c r="F23" s="17" t="s">
        <v>73</v>
      </c>
      <c r="G23" s="34">
        <v>18180</v>
      </c>
      <c r="H23" s="18">
        <v>18180</v>
      </c>
      <c r="I23" s="19" t="s">
        <v>74</v>
      </c>
      <c r="J23" s="18">
        <v>8518</v>
      </c>
      <c r="K23" s="51">
        <v>8418</v>
      </c>
      <c r="L23" s="33">
        <v>26598</v>
      </c>
      <c r="M23" s="64">
        <v>26698</v>
      </c>
      <c r="N23" s="36">
        <v>100</v>
      </c>
      <c r="O23" s="107"/>
      <c r="P23" s="108">
        <v>100</v>
      </c>
      <c r="Q23" s="109">
        <v>100</v>
      </c>
      <c r="T23" s="1">
        <v>0</v>
      </c>
      <c r="W23" s="1">
        <v>0</v>
      </c>
      <c r="Z23" s="1">
        <v>0</v>
      </c>
    </row>
    <row r="24" spans="1:26" ht="24.95" customHeight="1" x14ac:dyDescent="0.2">
      <c r="A24" s="6" t="s">
        <v>16</v>
      </c>
      <c r="B24" s="7">
        <v>15399</v>
      </c>
      <c r="C24" s="8">
        <v>3400</v>
      </c>
      <c r="D24" s="9">
        <v>18799</v>
      </c>
      <c r="E24" s="10"/>
      <c r="F24" s="17" t="s">
        <v>77</v>
      </c>
      <c r="G24" s="34">
        <v>12599</v>
      </c>
      <c r="H24" s="18">
        <v>12599</v>
      </c>
      <c r="I24" s="19" t="s">
        <v>78</v>
      </c>
      <c r="J24" s="18">
        <v>6200</v>
      </c>
      <c r="K24" s="51">
        <v>6200</v>
      </c>
      <c r="L24" s="33">
        <v>18799</v>
      </c>
      <c r="M24" s="64">
        <v>18799</v>
      </c>
      <c r="N24" s="36">
        <v>0</v>
      </c>
      <c r="O24" s="107"/>
      <c r="P24" s="108"/>
      <c r="Q24" s="109">
        <v>0</v>
      </c>
      <c r="T24" s="1">
        <v>0</v>
      </c>
      <c r="W24" s="1">
        <v>0</v>
      </c>
      <c r="Z24" s="1">
        <v>0</v>
      </c>
    </row>
    <row r="25" spans="1:26" ht="24.95" customHeight="1" x14ac:dyDescent="0.2">
      <c r="A25" s="6" t="s">
        <v>17</v>
      </c>
      <c r="B25" s="7">
        <v>32788</v>
      </c>
      <c r="C25" s="8">
        <v>0</v>
      </c>
      <c r="D25" s="9">
        <v>32788</v>
      </c>
      <c r="E25" s="10"/>
      <c r="F25" s="17" t="s">
        <v>79</v>
      </c>
      <c r="G25" s="34">
        <v>25585</v>
      </c>
      <c r="H25" s="18">
        <v>25585</v>
      </c>
      <c r="I25" s="19" t="s">
        <v>80</v>
      </c>
      <c r="J25" s="18">
        <v>7203</v>
      </c>
      <c r="K25" s="51">
        <v>7203</v>
      </c>
      <c r="L25" s="33">
        <v>32788</v>
      </c>
      <c r="M25" s="64">
        <v>32788</v>
      </c>
      <c r="N25" s="36">
        <v>0</v>
      </c>
      <c r="O25" s="107"/>
      <c r="P25" s="108"/>
      <c r="Q25" s="109">
        <v>0</v>
      </c>
      <c r="T25" s="1">
        <v>0</v>
      </c>
      <c r="W25" s="1">
        <v>0</v>
      </c>
      <c r="Z25" s="1">
        <v>0</v>
      </c>
    </row>
    <row r="26" spans="1:26" ht="24.95" customHeight="1" x14ac:dyDescent="0.2">
      <c r="A26" s="6" t="s">
        <v>18</v>
      </c>
      <c r="B26" s="7">
        <v>200</v>
      </c>
      <c r="C26" s="8">
        <v>0</v>
      </c>
      <c r="D26" s="9">
        <v>200</v>
      </c>
      <c r="E26" s="10"/>
      <c r="F26" s="17" t="s">
        <v>81</v>
      </c>
      <c r="G26" s="34">
        <v>0</v>
      </c>
      <c r="H26" s="18"/>
      <c r="I26" s="19" t="s">
        <v>82</v>
      </c>
      <c r="J26" s="18">
        <v>200</v>
      </c>
      <c r="K26" s="51">
        <v>200</v>
      </c>
      <c r="L26" s="33">
        <v>200</v>
      </c>
      <c r="M26" s="64">
        <v>200</v>
      </c>
      <c r="N26" s="36">
        <v>0</v>
      </c>
      <c r="O26" s="107"/>
      <c r="P26" s="108"/>
      <c r="Q26" s="109">
        <v>0</v>
      </c>
      <c r="T26" s="1">
        <v>0</v>
      </c>
      <c r="W26" s="1">
        <v>0</v>
      </c>
      <c r="Z26" s="1">
        <v>0</v>
      </c>
    </row>
    <row r="27" spans="1:26" ht="24.95" customHeight="1" x14ac:dyDescent="0.2">
      <c r="A27" s="6" t="s">
        <v>19</v>
      </c>
      <c r="B27" s="7">
        <v>3121</v>
      </c>
      <c r="C27" s="8">
        <v>2199</v>
      </c>
      <c r="D27" s="9">
        <v>5320</v>
      </c>
      <c r="E27" s="10"/>
      <c r="F27" s="17" t="s">
        <v>83</v>
      </c>
      <c r="G27" s="34">
        <v>5120</v>
      </c>
      <c r="H27" s="18">
        <v>5120</v>
      </c>
      <c r="I27" s="19" t="s">
        <v>84</v>
      </c>
      <c r="J27" s="18">
        <v>200</v>
      </c>
      <c r="K27" s="51">
        <v>200</v>
      </c>
      <c r="L27" s="33">
        <v>5320</v>
      </c>
      <c r="M27" s="64">
        <v>5320</v>
      </c>
      <c r="N27" s="36">
        <v>0</v>
      </c>
      <c r="O27" s="107"/>
      <c r="P27" s="108"/>
      <c r="Q27" s="109">
        <v>0</v>
      </c>
      <c r="T27" s="1">
        <v>0</v>
      </c>
      <c r="W27" s="1">
        <v>0</v>
      </c>
      <c r="Z27" s="1">
        <v>0</v>
      </c>
    </row>
    <row r="28" spans="1:26" ht="24.95" customHeight="1" x14ac:dyDescent="0.2">
      <c r="A28" s="6" t="s">
        <v>20</v>
      </c>
      <c r="B28" s="7">
        <v>2600</v>
      </c>
      <c r="C28" s="8">
        <v>600</v>
      </c>
      <c r="D28" s="9">
        <v>3200</v>
      </c>
      <c r="E28" s="10"/>
      <c r="F28" s="17" t="s">
        <v>85</v>
      </c>
      <c r="G28" s="34">
        <v>2200</v>
      </c>
      <c r="H28" s="18">
        <v>2200</v>
      </c>
      <c r="I28" s="19" t="s">
        <v>86</v>
      </c>
      <c r="J28" s="18">
        <v>1000</v>
      </c>
      <c r="K28" s="51">
        <v>1000</v>
      </c>
      <c r="L28" s="33">
        <v>3200</v>
      </c>
      <c r="M28" s="64">
        <v>3200</v>
      </c>
      <c r="N28" s="36">
        <v>0</v>
      </c>
      <c r="O28" s="107"/>
      <c r="P28" s="108"/>
      <c r="Q28" s="109">
        <v>0</v>
      </c>
      <c r="T28" s="1">
        <v>0</v>
      </c>
      <c r="W28" s="1">
        <v>0</v>
      </c>
      <c r="Z28" s="1">
        <v>0</v>
      </c>
    </row>
    <row r="29" spans="1:26" ht="24.95" customHeight="1" x14ac:dyDescent="0.2">
      <c r="A29" s="129" t="s">
        <v>21</v>
      </c>
      <c r="B29" s="127">
        <v>52706</v>
      </c>
      <c r="C29" s="128">
        <v>11199</v>
      </c>
      <c r="D29" s="120">
        <v>63905</v>
      </c>
      <c r="E29" s="10"/>
      <c r="F29" s="17" t="s">
        <v>87</v>
      </c>
      <c r="G29" s="34">
        <v>36535</v>
      </c>
      <c r="H29" s="18">
        <v>36535</v>
      </c>
      <c r="I29" s="19" t="s">
        <v>88</v>
      </c>
      <c r="J29" s="18">
        <v>17979</v>
      </c>
      <c r="K29" s="51">
        <v>17979</v>
      </c>
      <c r="L29" s="140">
        <v>63905</v>
      </c>
      <c r="M29" s="137">
        <v>63905</v>
      </c>
      <c r="N29" s="141">
        <v>0</v>
      </c>
      <c r="O29" s="107"/>
      <c r="P29" s="108"/>
      <c r="Q29" s="109">
        <v>0</v>
      </c>
      <c r="T29" s="1">
        <v>0</v>
      </c>
      <c r="W29" s="1">
        <v>0</v>
      </c>
      <c r="Z29" s="1">
        <v>0</v>
      </c>
    </row>
    <row r="30" spans="1:26" ht="24.95" customHeight="1" x14ac:dyDescent="0.2">
      <c r="A30" s="129"/>
      <c r="B30" s="127"/>
      <c r="C30" s="128"/>
      <c r="D30" s="120"/>
      <c r="E30" s="10"/>
      <c r="F30" s="17" t="s">
        <v>53</v>
      </c>
      <c r="G30" s="34">
        <v>800</v>
      </c>
      <c r="H30" s="18">
        <v>800</v>
      </c>
      <c r="I30" s="19" t="s">
        <v>54</v>
      </c>
      <c r="J30" s="18">
        <v>0</v>
      </c>
      <c r="K30" s="51">
        <v>0</v>
      </c>
      <c r="L30" s="140"/>
      <c r="M30" s="137"/>
      <c r="N30" s="141"/>
      <c r="O30" s="107"/>
      <c r="P30" s="108"/>
      <c r="Q30" s="109">
        <v>0</v>
      </c>
      <c r="T30" s="1">
        <v>0</v>
      </c>
      <c r="W30" s="1">
        <v>0</v>
      </c>
      <c r="Z30" s="1">
        <v>0</v>
      </c>
    </row>
    <row r="31" spans="1:26" ht="24.95" customHeight="1" x14ac:dyDescent="0.2">
      <c r="A31" s="129"/>
      <c r="B31" s="127"/>
      <c r="C31" s="128"/>
      <c r="D31" s="120"/>
      <c r="E31" s="10"/>
      <c r="F31" s="17" t="s">
        <v>99</v>
      </c>
      <c r="G31" s="34">
        <v>6200</v>
      </c>
      <c r="H31" s="18">
        <v>6200</v>
      </c>
      <c r="I31" s="19" t="s">
        <v>100</v>
      </c>
      <c r="J31" s="18">
        <v>1999</v>
      </c>
      <c r="K31" s="51">
        <v>1999</v>
      </c>
      <c r="L31" s="140"/>
      <c r="M31" s="137"/>
      <c r="N31" s="141"/>
      <c r="O31" s="107"/>
      <c r="P31" s="108"/>
      <c r="Q31" s="109">
        <v>0</v>
      </c>
      <c r="T31" s="1">
        <v>0</v>
      </c>
      <c r="W31" s="1">
        <v>0</v>
      </c>
      <c r="Z31" s="1">
        <v>0</v>
      </c>
    </row>
    <row r="32" spans="1:26" ht="24.95" customHeight="1" x14ac:dyDescent="0.2">
      <c r="A32" s="129"/>
      <c r="B32" s="127"/>
      <c r="C32" s="128"/>
      <c r="D32" s="120"/>
      <c r="E32" s="10"/>
      <c r="F32" s="17" t="s">
        <v>89</v>
      </c>
      <c r="G32" s="34">
        <v>200</v>
      </c>
      <c r="H32" s="18">
        <v>200</v>
      </c>
      <c r="I32" s="19" t="s">
        <v>90</v>
      </c>
      <c r="J32" s="18">
        <v>192</v>
      </c>
      <c r="K32" s="51">
        <v>192</v>
      </c>
      <c r="L32" s="140"/>
      <c r="M32" s="137"/>
      <c r="N32" s="141"/>
      <c r="O32" s="107"/>
      <c r="P32" s="108"/>
      <c r="Q32" s="109">
        <v>0</v>
      </c>
      <c r="T32" s="1">
        <v>0</v>
      </c>
      <c r="W32" s="1">
        <v>0</v>
      </c>
      <c r="Z32" s="1">
        <v>0</v>
      </c>
    </row>
    <row r="33" spans="1:26" ht="24.95" customHeight="1" x14ac:dyDescent="0.2">
      <c r="A33" s="6" t="s">
        <v>22</v>
      </c>
      <c r="B33" s="7">
        <v>0</v>
      </c>
      <c r="C33" s="8">
        <v>2392</v>
      </c>
      <c r="D33" s="9">
        <v>2392</v>
      </c>
      <c r="E33" s="10"/>
      <c r="F33" s="17"/>
      <c r="G33" s="34">
        <v>0</v>
      </c>
      <c r="H33" s="18"/>
      <c r="I33" s="19" t="s">
        <v>96</v>
      </c>
      <c r="J33" s="18">
        <v>2392</v>
      </c>
      <c r="K33" s="51">
        <v>2392</v>
      </c>
      <c r="L33" s="33">
        <v>2392</v>
      </c>
      <c r="M33" s="64">
        <v>2392</v>
      </c>
      <c r="N33" s="36">
        <v>0</v>
      </c>
      <c r="O33" s="107"/>
      <c r="P33" s="108"/>
      <c r="Q33" s="109">
        <v>0</v>
      </c>
      <c r="T33" s="1">
        <v>0</v>
      </c>
      <c r="W33" s="1">
        <v>0</v>
      </c>
      <c r="Z33" s="1">
        <v>0</v>
      </c>
    </row>
    <row r="34" spans="1:26" ht="24.95" customHeight="1" x14ac:dyDescent="0.2">
      <c r="A34" s="129" t="s">
        <v>23</v>
      </c>
      <c r="B34" s="127">
        <v>6137</v>
      </c>
      <c r="C34" s="128">
        <v>2838</v>
      </c>
      <c r="D34" s="120">
        <v>8975</v>
      </c>
      <c r="E34" s="10"/>
      <c r="F34" s="17" t="s">
        <v>92</v>
      </c>
      <c r="G34" s="34">
        <v>4155</v>
      </c>
      <c r="H34" s="18">
        <v>4155</v>
      </c>
      <c r="I34" s="19" t="s">
        <v>93</v>
      </c>
      <c r="J34" s="18">
        <v>3420</v>
      </c>
      <c r="K34" s="51">
        <v>3420</v>
      </c>
      <c r="L34" s="140">
        <v>8975</v>
      </c>
      <c r="M34" s="137">
        <v>8975</v>
      </c>
      <c r="N34" s="141">
        <v>0</v>
      </c>
      <c r="O34" s="107"/>
      <c r="P34" s="108"/>
      <c r="Q34" s="109">
        <v>0</v>
      </c>
      <c r="T34" s="1">
        <v>0</v>
      </c>
      <c r="W34" s="1">
        <v>0</v>
      </c>
      <c r="Z34" s="1">
        <v>0</v>
      </c>
    </row>
    <row r="35" spans="1:26" ht="24.95" customHeight="1" x14ac:dyDescent="0.2">
      <c r="A35" s="129"/>
      <c r="B35" s="127"/>
      <c r="C35" s="128"/>
      <c r="D35" s="120"/>
      <c r="E35" s="10"/>
      <c r="F35" s="17" t="s">
        <v>94</v>
      </c>
      <c r="G35" s="34">
        <v>1200</v>
      </c>
      <c r="H35" s="18">
        <v>1200</v>
      </c>
      <c r="I35" s="19" t="s">
        <v>95</v>
      </c>
      <c r="J35" s="18">
        <v>200</v>
      </c>
      <c r="K35" s="51">
        <v>200</v>
      </c>
      <c r="L35" s="140"/>
      <c r="M35" s="137"/>
      <c r="N35" s="141"/>
      <c r="O35" s="107"/>
      <c r="P35" s="108"/>
      <c r="Q35" s="109">
        <v>0</v>
      </c>
      <c r="T35" s="1">
        <v>0</v>
      </c>
      <c r="W35" s="1">
        <v>0</v>
      </c>
      <c r="Z35" s="1">
        <v>0</v>
      </c>
    </row>
    <row r="36" spans="1:26" ht="24.95" customHeight="1" x14ac:dyDescent="0.2">
      <c r="A36" s="6" t="s">
        <v>32</v>
      </c>
      <c r="B36" s="7">
        <v>4400</v>
      </c>
      <c r="C36" s="8">
        <v>2067</v>
      </c>
      <c r="D36" s="9">
        <v>6467</v>
      </c>
      <c r="E36" s="10"/>
      <c r="F36" s="17" t="s">
        <v>32</v>
      </c>
      <c r="G36" s="34">
        <v>4400</v>
      </c>
      <c r="H36" s="18">
        <v>4400</v>
      </c>
      <c r="I36" s="19" t="s">
        <v>91</v>
      </c>
      <c r="J36" s="18">
        <v>2231</v>
      </c>
      <c r="K36" s="51">
        <v>2067</v>
      </c>
      <c r="L36" s="33">
        <v>6467</v>
      </c>
      <c r="M36" s="64">
        <v>6631</v>
      </c>
      <c r="N36" s="36">
        <v>164</v>
      </c>
      <c r="O36" s="107"/>
      <c r="P36" s="108">
        <v>164</v>
      </c>
      <c r="Q36" s="109">
        <v>164</v>
      </c>
      <c r="T36" s="1">
        <v>0</v>
      </c>
      <c r="W36" s="1">
        <v>0</v>
      </c>
      <c r="Z36" s="1">
        <v>0</v>
      </c>
    </row>
    <row r="37" spans="1:26" ht="24.95" customHeight="1" x14ac:dyDescent="0.2">
      <c r="A37" s="6" t="s">
        <v>24</v>
      </c>
      <c r="B37" s="7">
        <v>5359</v>
      </c>
      <c r="C37" s="8">
        <v>1394</v>
      </c>
      <c r="D37" s="9">
        <v>6753</v>
      </c>
      <c r="E37" s="10"/>
      <c r="F37" s="17" t="s">
        <v>97</v>
      </c>
      <c r="G37" s="34">
        <v>5359</v>
      </c>
      <c r="H37" s="18">
        <v>5359</v>
      </c>
      <c r="I37" s="19" t="s">
        <v>98</v>
      </c>
      <c r="J37" s="18">
        <v>1394</v>
      </c>
      <c r="K37" s="51">
        <v>1394</v>
      </c>
      <c r="L37" s="33">
        <v>6753</v>
      </c>
      <c r="M37" s="64">
        <v>6753</v>
      </c>
      <c r="N37" s="36">
        <v>0</v>
      </c>
      <c r="O37" s="107"/>
      <c r="P37" s="108"/>
      <c r="Q37" s="109">
        <v>0</v>
      </c>
      <c r="T37" s="1">
        <v>0</v>
      </c>
      <c r="W37" s="1">
        <v>0</v>
      </c>
      <c r="Z37" s="1">
        <v>0</v>
      </c>
    </row>
    <row r="38" spans="1:26" ht="24.95" customHeight="1" x14ac:dyDescent="0.2">
      <c r="A38" s="6" t="s">
        <v>38</v>
      </c>
      <c r="B38" s="7">
        <v>79323</v>
      </c>
      <c r="C38" s="8">
        <v>600</v>
      </c>
      <c r="D38" s="9">
        <v>79923</v>
      </c>
      <c r="E38" s="10"/>
      <c r="F38" s="17" t="s">
        <v>107</v>
      </c>
      <c r="G38" s="34">
        <v>64522</v>
      </c>
      <c r="H38" s="18">
        <v>64522</v>
      </c>
      <c r="I38" s="19" t="s">
        <v>108</v>
      </c>
      <c r="J38" s="18">
        <v>15401</v>
      </c>
      <c r="K38" s="51">
        <v>15401</v>
      </c>
      <c r="L38" s="33">
        <v>79923</v>
      </c>
      <c r="M38" s="64">
        <v>79923</v>
      </c>
      <c r="N38" s="36">
        <v>0</v>
      </c>
      <c r="O38" s="107"/>
      <c r="P38" s="108"/>
      <c r="Q38" s="109">
        <v>0</v>
      </c>
      <c r="T38" s="1">
        <v>0</v>
      </c>
      <c r="W38" s="1">
        <v>0</v>
      </c>
      <c r="Z38" s="1">
        <v>0</v>
      </c>
    </row>
    <row r="39" spans="1:26" ht="24.95" customHeight="1" x14ac:dyDescent="0.2">
      <c r="A39" s="6" t="s">
        <v>25</v>
      </c>
      <c r="B39" s="7">
        <v>2571</v>
      </c>
      <c r="C39" s="8">
        <v>0</v>
      </c>
      <c r="D39" s="9">
        <v>2571</v>
      </c>
      <c r="E39" s="10"/>
      <c r="F39" s="17" t="s">
        <v>101</v>
      </c>
      <c r="G39" s="34">
        <v>2191</v>
      </c>
      <c r="H39" s="18">
        <v>2191</v>
      </c>
      <c r="I39" s="19" t="s">
        <v>102</v>
      </c>
      <c r="J39" s="18">
        <v>380</v>
      </c>
      <c r="K39" s="51">
        <v>380</v>
      </c>
      <c r="L39" s="33">
        <v>2571</v>
      </c>
      <c r="M39" s="64">
        <v>2571</v>
      </c>
      <c r="N39" s="36">
        <v>0</v>
      </c>
      <c r="O39" s="107"/>
      <c r="P39" s="108"/>
      <c r="Q39" s="109">
        <v>0</v>
      </c>
      <c r="T39" s="1">
        <v>0</v>
      </c>
      <c r="W39" s="1">
        <v>0</v>
      </c>
      <c r="Z39" s="1">
        <v>0</v>
      </c>
    </row>
    <row r="40" spans="1:26" ht="24.95" customHeight="1" x14ac:dyDescent="0.2">
      <c r="A40" s="6" t="s">
        <v>26</v>
      </c>
      <c r="B40" s="7">
        <v>16515</v>
      </c>
      <c r="C40" s="8">
        <v>0</v>
      </c>
      <c r="D40" s="9">
        <v>16515</v>
      </c>
      <c r="E40" s="10"/>
      <c r="F40" s="17" t="s">
        <v>103</v>
      </c>
      <c r="G40" s="34">
        <v>13796</v>
      </c>
      <c r="H40" s="18">
        <v>13796</v>
      </c>
      <c r="I40" s="19" t="s">
        <v>104</v>
      </c>
      <c r="J40" s="18">
        <v>2719</v>
      </c>
      <c r="K40" s="51">
        <v>2719</v>
      </c>
      <c r="L40" s="33">
        <v>16515</v>
      </c>
      <c r="M40" s="64">
        <v>16515</v>
      </c>
      <c r="N40" s="36">
        <v>0</v>
      </c>
      <c r="O40" s="107"/>
      <c r="P40" s="108"/>
      <c r="Q40" s="109">
        <v>0</v>
      </c>
      <c r="T40" s="1">
        <v>0</v>
      </c>
      <c r="W40" s="1">
        <v>0</v>
      </c>
      <c r="Z40" s="1">
        <v>0</v>
      </c>
    </row>
    <row r="41" spans="1:26" ht="24.95" customHeight="1" x14ac:dyDescent="0.2">
      <c r="A41" s="6" t="s">
        <v>27</v>
      </c>
      <c r="B41" s="7">
        <v>1592</v>
      </c>
      <c r="C41" s="8">
        <v>0</v>
      </c>
      <c r="D41" s="9">
        <v>1592</v>
      </c>
      <c r="E41" s="10"/>
      <c r="F41" s="17" t="s">
        <v>105</v>
      </c>
      <c r="G41" s="34">
        <v>1592</v>
      </c>
      <c r="H41" s="18">
        <v>1592</v>
      </c>
      <c r="I41" s="19" t="s">
        <v>106</v>
      </c>
      <c r="J41" s="18">
        <v>0</v>
      </c>
      <c r="K41" s="51"/>
      <c r="L41" s="33">
        <v>1592</v>
      </c>
      <c r="M41" s="64">
        <v>1592</v>
      </c>
      <c r="N41" s="36">
        <v>0</v>
      </c>
      <c r="O41" s="107"/>
      <c r="P41" s="108"/>
      <c r="Q41" s="109">
        <v>0</v>
      </c>
      <c r="T41" s="1">
        <v>0</v>
      </c>
      <c r="W41" s="1">
        <v>0</v>
      </c>
      <c r="Z41" s="1">
        <v>0</v>
      </c>
    </row>
    <row r="42" spans="1:26" ht="24.95" customHeight="1" x14ac:dyDescent="0.2">
      <c r="A42" s="6" t="s">
        <v>28</v>
      </c>
      <c r="B42" s="7">
        <v>18645</v>
      </c>
      <c r="C42" s="8">
        <v>0</v>
      </c>
      <c r="D42" s="9">
        <v>18645</v>
      </c>
      <c r="E42" s="10"/>
      <c r="F42" s="17" t="s">
        <v>109</v>
      </c>
      <c r="G42" s="34">
        <v>15848</v>
      </c>
      <c r="H42" s="18">
        <v>15848</v>
      </c>
      <c r="I42" s="19" t="s">
        <v>110</v>
      </c>
      <c r="J42" s="18">
        <v>2797</v>
      </c>
      <c r="K42" s="51">
        <v>2797</v>
      </c>
      <c r="L42" s="33">
        <v>18645</v>
      </c>
      <c r="M42" s="64">
        <v>18645</v>
      </c>
      <c r="N42" s="36">
        <v>0</v>
      </c>
      <c r="O42" s="107"/>
      <c r="P42" s="108"/>
      <c r="Q42" s="109">
        <v>0</v>
      </c>
      <c r="T42" s="1">
        <v>0</v>
      </c>
      <c r="W42" s="1">
        <v>0</v>
      </c>
      <c r="Z42" s="1">
        <v>0</v>
      </c>
    </row>
    <row r="43" spans="1:26" ht="24.95" customHeight="1" x14ac:dyDescent="0.2">
      <c r="A43" s="6" t="s">
        <v>29</v>
      </c>
      <c r="B43" s="7">
        <v>41790</v>
      </c>
      <c r="C43" s="8">
        <v>3400</v>
      </c>
      <c r="D43" s="9">
        <v>45190</v>
      </c>
      <c r="E43" s="10"/>
      <c r="F43" s="17" t="s">
        <v>111</v>
      </c>
      <c r="G43" s="34">
        <v>34190</v>
      </c>
      <c r="H43" s="18">
        <v>34190</v>
      </c>
      <c r="I43" s="19" t="s">
        <v>112</v>
      </c>
      <c r="J43" s="18">
        <v>11000</v>
      </c>
      <c r="K43" s="51">
        <v>11000</v>
      </c>
      <c r="L43" s="33">
        <v>45190</v>
      </c>
      <c r="M43" s="64">
        <v>45190</v>
      </c>
      <c r="N43" s="36">
        <v>0</v>
      </c>
      <c r="O43" s="107"/>
      <c r="P43" s="108"/>
      <c r="Q43" s="109">
        <v>0</v>
      </c>
      <c r="T43" s="1">
        <v>0</v>
      </c>
      <c r="W43" s="1">
        <v>0</v>
      </c>
      <c r="Z43" s="1">
        <v>0</v>
      </c>
    </row>
    <row r="44" spans="1:26" ht="24.95" customHeight="1" x14ac:dyDescent="0.2">
      <c r="A44" s="6" t="s">
        <v>31</v>
      </c>
      <c r="B44" s="7">
        <v>374240</v>
      </c>
      <c r="C44" s="8">
        <v>4336</v>
      </c>
      <c r="D44" s="9">
        <v>378576</v>
      </c>
      <c r="E44" s="10"/>
      <c r="F44" s="17" t="s">
        <v>115</v>
      </c>
      <c r="G44" s="34">
        <v>304640</v>
      </c>
      <c r="H44" s="18">
        <v>304640</v>
      </c>
      <c r="I44" s="19" t="s">
        <v>116</v>
      </c>
      <c r="J44" s="18">
        <v>74210</v>
      </c>
      <c r="K44" s="51">
        <v>73936</v>
      </c>
      <c r="L44" s="33">
        <v>378576</v>
      </c>
      <c r="M44" s="64">
        <v>378850</v>
      </c>
      <c r="N44" s="36">
        <v>274</v>
      </c>
      <c r="O44" s="107"/>
      <c r="P44" s="108">
        <v>274</v>
      </c>
      <c r="Q44" s="109">
        <v>274</v>
      </c>
      <c r="T44" s="1">
        <v>0</v>
      </c>
      <c r="W44" s="1">
        <v>0</v>
      </c>
      <c r="Z44" s="1">
        <v>0</v>
      </c>
    </row>
    <row r="45" spans="1:26" ht="24.95" customHeight="1" thickBot="1" x14ac:dyDescent="0.25">
      <c r="A45" s="6" t="s">
        <v>127</v>
      </c>
      <c r="B45" s="7"/>
      <c r="C45" s="8"/>
      <c r="D45" s="42"/>
      <c r="E45" s="43"/>
      <c r="F45" s="7" t="s">
        <v>113</v>
      </c>
      <c r="G45" s="35">
        <v>164376</v>
      </c>
      <c r="H45" s="8">
        <v>164676</v>
      </c>
      <c r="I45" s="20" t="s">
        <v>114</v>
      </c>
      <c r="J45" s="8">
        <v>48680</v>
      </c>
      <c r="K45" s="52">
        <v>48680</v>
      </c>
      <c r="L45" s="33">
        <v>213356</v>
      </c>
      <c r="M45" s="65">
        <v>213056</v>
      </c>
      <c r="N45" s="36"/>
      <c r="O45" s="110">
        <v>-300</v>
      </c>
      <c r="P45" s="111"/>
      <c r="Q45" s="112">
        <v>-300</v>
      </c>
    </row>
    <row r="46" spans="1:26" ht="39.950000000000003" customHeight="1" x14ac:dyDescent="0.2">
      <c r="A46" s="21" t="s">
        <v>33</v>
      </c>
      <c r="B46" s="9">
        <v>1001974</v>
      </c>
      <c r="C46" s="9">
        <v>129262</v>
      </c>
      <c r="D46" s="9">
        <v>1131236</v>
      </c>
      <c r="E46" s="10"/>
      <c r="F46" s="21" t="s">
        <v>42</v>
      </c>
      <c r="G46" s="9">
        <v>999477</v>
      </c>
      <c r="H46" s="9">
        <v>833601</v>
      </c>
      <c r="I46" s="21" t="s">
        <v>117</v>
      </c>
      <c r="J46" s="9">
        <v>346453</v>
      </c>
      <c r="K46" s="9">
        <v>345845</v>
      </c>
      <c r="L46" s="9">
        <v>1344122</v>
      </c>
      <c r="M46" s="9">
        <v>1345930</v>
      </c>
      <c r="N46" s="36">
        <v>1808</v>
      </c>
      <c r="O46" s="113">
        <v>1500</v>
      </c>
      <c r="P46" s="113">
        <v>608</v>
      </c>
      <c r="Q46" s="113">
        <v>2108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</row>
    <row r="47" spans="1:26" ht="20.100000000000001" customHeight="1" x14ac:dyDescent="0.25">
      <c r="A47" s="10"/>
      <c r="B47" s="10"/>
      <c r="C47" s="10"/>
      <c r="D47" s="22"/>
      <c r="E47" s="10"/>
      <c r="F47" s="10"/>
      <c r="G47" s="10"/>
      <c r="H47" s="10"/>
      <c r="I47" s="10"/>
      <c r="J47" s="10"/>
      <c r="K47" s="10"/>
      <c r="L47" s="10"/>
      <c r="M47" s="23"/>
      <c r="N47" s="36">
        <v>0</v>
      </c>
      <c r="O47" s="108"/>
      <c r="P47" s="108"/>
      <c r="Q47" s="108"/>
    </row>
    <row r="48" spans="1:26" ht="20.100000000000001" customHeight="1" thickBot="1" x14ac:dyDescent="0.35">
      <c r="A48" s="135" t="s">
        <v>129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6"/>
      <c r="N48" s="36">
        <v>0</v>
      </c>
      <c r="O48" s="108"/>
      <c r="P48" s="108"/>
      <c r="Q48" s="108"/>
    </row>
    <row r="49" spans="1:26" ht="24.95" customHeight="1" x14ac:dyDescent="0.2">
      <c r="A49" s="55" t="s">
        <v>30</v>
      </c>
      <c r="B49" s="56">
        <v>250091</v>
      </c>
      <c r="C49" s="57">
        <v>213356</v>
      </c>
      <c r="D49" s="9">
        <v>-36735</v>
      </c>
      <c r="E49" s="10"/>
      <c r="F49" s="58" t="s">
        <v>113</v>
      </c>
      <c r="G49" s="59">
        <v>201411</v>
      </c>
      <c r="H49" s="60">
        <v>201411</v>
      </c>
      <c r="I49" s="61" t="s">
        <v>114</v>
      </c>
      <c r="J49" s="60">
        <v>48680</v>
      </c>
      <c r="K49" s="62">
        <v>48680</v>
      </c>
      <c r="L49" s="33">
        <v>250091</v>
      </c>
      <c r="M49" s="63">
        <v>250091</v>
      </c>
      <c r="N49" s="95">
        <v>0</v>
      </c>
      <c r="O49" s="108"/>
      <c r="P49" s="108"/>
      <c r="Q49" s="108"/>
    </row>
    <row r="50" spans="1:26" ht="24.95" customHeight="1" x14ac:dyDescent="0.2">
      <c r="A50" s="25" t="s">
        <v>39</v>
      </c>
      <c r="B50" s="26"/>
      <c r="C50" s="27">
        <v>16635</v>
      </c>
      <c r="D50" s="9">
        <v>16635</v>
      </c>
      <c r="E50" s="10"/>
      <c r="F50" s="7" t="s">
        <v>120</v>
      </c>
      <c r="G50" s="35">
        <v>16835</v>
      </c>
      <c r="H50" s="8">
        <v>16635</v>
      </c>
      <c r="I50" s="20"/>
      <c r="J50" s="8">
        <v>0</v>
      </c>
      <c r="K50" s="52"/>
      <c r="L50" s="33">
        <v>16635</v>
      </c>
      <c r="M50" s="64">
        <v>16835</v>
      </c>
      <c r="N50" s="95"/>
      <c r="O50" s="108">
        <v>200</v>
      </c>
      <c r="P50" s="108"/>
      <c r="Q50" s="108">
        <v>200</v>
      </c>
      <c r="T50" s="1">
        <v>0</v>
      </c>
      <c r="W50" s="1">
        <v>0</v>
      </c>
      <c r="Z50" s="1">
        <v>0</v>
      </c>
    </row>
    <row r="51" spans="1:26" ht="24.95" customHeight="1" thickBot="1" x14ac:dyDescent="0.25">
      <c r="A51" s="28" t="s">
        <v>40</v>
      </c>
      <c r="B51" s="29"/>
      <c r="C51" s="30">
        <v>20100</v>
      </c>
      <c r="D51" s="42">
        <v>20100</v>
      </c>
      <c r="E51" s="43"/>
      <c r="F51" s="7" t="s">
        <v>121</v>
      </c>
      <c r="G51" s="35">
        <v>20200</v>
      </c>
      <c r="H51" s="8">
        <v>20100</v>
      </c>
      <c r="I51" s="20"/>
      <c r="J51" s="8">
        <v>0</v>
      </c>
      <c r="K51" s="52"/>
      <c r="L51" s="33">
        <v>20100</v>
      </c>
      <c r="M51" s="65">
        <v>20200</v>
      </c>
      <c r="N51" s="95"/>
      <c r="O51" s="108">
        <v>100</v>
      </c>
      <c r="P51" s="108"/>
      <c r="Q51" s="108">
        <v>100</v>
      </c>
      <c r="T51" s="1">
        <v>0</v>
      </c>
      <c r="W51" s="1">
        <v>0</v>
      </c>
      <c r="Z51" s="1">
        <v>0</v>
      </c>
    </row>
    <row r="52" spans="1:26" ht="35.450000000000003" customHeight="1" x14ac:dyDescent="0.2">
      <c r="A52" s="44" t="s">
        <v>128</v>
      </c>
      <c r="D52" s="31"/>
      <c r="E52" s="10"/>
      <c r="F52" s="53" t="s">
        <v>113</v>
      </c>
      <c r="G52" s="9">
        <v>164376</v>
      </c>
      <c r="H52" s="53"/>
      <c r="I52" s="54" t="s">
        <v>114</v>
      </c>
      <c r="J52" s="9">
        <v>48680</v>
      </c>
      <c r="K52" s="45"/>
      <c r="L52" s="21"/>
      <c r="M52" s="9">
        <v>213056</v>
      </c>
      <c r="N52" s="36">
        <v>213056</v>
      </c>
      <c r="O52" s="113">
        <v>300</v>
      </c>
      <c r="P52" s="113">
        <v>0</v>
      </c>
      <c r="Q52" s="113">
        <v>300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</row>
    <row r="53" spans="1:26" ht="20.100000000000001" customHeight="1" x14ac:dyDescent="0.2">
      <c r="A53" s="144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26" ht="15" customHeight="1" x14ac:dyDescent="0.2">
      <c r="A54" s="143" t="s">
        <v>41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26" ht="17.25" customHeight="1" x14ac:dyDescent="0.2">
      <c r="H55" s="2"/>
      <c r="O55" s="117">
        <v>44967</v>
      </c>
      <c r="P55" s="142"/>
      <c r="Q55" s="142"/>
    </row>
    <row r="57" spans="1:26" x14ac:dyDescent="0.2">
      <c r="G57" s="2"/>
    </row>
    <row r="63" spans="1:26" x14ac:dyDescent="0.2">
      <c r="Q63" s="48"/>
    </row>
  </sheetData>
  <mergeCells count="32">
    <mergeCell ref="O55:Q55"/>
    <mergeCell ref="A54:M54"/>
    <mergeCell ref="N34:N35"/>
    <mergeCell ref="L34:L35"/>
    <mergeCell ref="B29:B32"/>
    <mergeCell ref="C29:C32"/>
    <mergeCell ref="D29:D32"/>
    <mergeCell ref="M29:M32"/>
    <mergeCell ref="N29:N32"/>
    <mergeCell ref="L29:L32"/>
    <mergeCell ref="A34:A35"/>
    <mergeCell ref="B34:B35"/>
    <mergeCell ref="A53:M53"/>
    <mergeCell ref="O5:Q5"/>
    <mergeCell ref="R5:T5"/>
    <mergeCell ref="U5:W5"/>
    <mergeCell ref="X5:Z5"/>
    <mergeCell ref="L10:L12"/>
    <mergeCell ref="N10:N12"/>
    <mergeCell ref="M10:M12"/>
    <mergeCell ref="A1:M2"/>
    <mergeCell ref="I4:M4"/>
    <mergeCell ref="A48:M48"/>
    <mergeCell ref="C34:C35"/>
    <mergeCell ref="D34:D35"/>
    <mergeCell ref="M34:M35"/>
    <mergeCell ref="C10:C12"/>
    <mergeCell ref="D10:D12"/>
    <mergeCell ref="A29:A32"/>
    <mergeCell ref="D5:D7"/>
    <mergeCell ref="A10:A12"/>
    <mergeCell ref="B10:B12"/>
  </mergeCells>
  <printOptions horizontalCentered="1" verticalCentered="1"/>
  <pageMargins left="0.11811023622047245" right="0.11811023622047245" top="0.35433070866141736" bottom="0" header="0.31496062992125984" footer="0.31496062992125984"/>
  <pageSetup paperSize="9" scale="58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A0026-1211-41D8-B636-B9886BC26DC1}">
  <sheetPr>
    <pageSetUpPr fitToPage="1"/>
  </sheetPr>
  <dimension ref="A1:N53"/>
  <sheetViews>
    <sheetView tabSelected="1" workbookViewId="0">
      <selection activeCell="L49" sqref="L49"/>
    </sheetView>
  </sheetViews>
  <sheetFormatPr baseColWidth="10" defaultColWidth="9" defaultRowHeight="12.75" x14ac:dyDescent="0.2"/>
  <cols>
    <col min="1" max="1" width="36.5703125" style="1" customWidth="1"/>
    <col min="2" max="6" width="20.7109375" style="1" customWidth="1"/>
    <col min="7" max="7" width="1.28515625" style="1" customWidth="1"/>
    <col min="8" max="8" width="23.85546875" style="1" bestFit="1" customWidth="1"/>
    <col min="9" max="12" width="20.7109375" style="1" customWidth="1"/>
    <col min="13" max="13" width="20.7109375" style="82" customWidth="1"/>
    <col min="14" max="14" width="0" style="1" hidden="1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24" t="s">
        <v>144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4" ht="39.950000000000003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</row>
    <row r="4" spans="1:14" ht="27.75" customHeight="1" x14ac:dyDescent="0.2">
      <c r="A4" s="10"/>
      <c r="B4" s="148" t="s">
        <v>42</v>
      </c>
      <c r="C4" s="148"/>
      <c r="D4" s="148"/>
      <c r="E4" s="148"/>
      <c r="F4" s="148"/>
      <c r="G4" s="46"/>
      <c r="H4" s="149" t="s">
        <v>117</v>
      </c>
      <c r="I4" s="149"/>
      <c r="J4" s="149"/>
      <c r="K4" s="149"/>
      <c r="L4" s="149"/>
      <c r="M4" s="84"/>
    </row>
    <row r="5" spans="1:14" ht="31.5" x14ac:dyDescent="0.2">
      <c r="A5" s="13" t="s">
        <v>0</v>
      </c>
      <c r="B5" s="68" t="s">
        <v>131</v>
      </c>
      <c r="C5" s="69" t="s">
        <v>133</v>
      </c>
      <c r="D5" s="69" t="s">
        <v>134</v>
      </c>
      <c r="E5" s="72" t="s">
        <v>135</v>
      </c>
      <c r="F5" s="70" t="s">
        <v>132</v>
      </c>
      <c r="G5" s="71"/>
      <c r="H5" s="75" t="s">
        <v>131</v>
      </c>
      <c r="I5" s="76" t="s">
        <v>133</v>
      </c>
      <c r="J5" s="76" t="s">
        <v>134</v>
      </c>
      <c r="K5" s="77" t="s">
        <v>136</v>
      </c>
      <c r="L5" s="77" t="s">
        <v>132</v>
      </c>
      <c r="M5" s="85" t="s">
        <v>119</v>
      </c>
    </row>
    <row r="6" spans="1:14" ht="24.95" customHeight="1" x14ac:dyDescent="0.2">
      <c r="A6" s="6" t="s">
        <v>2</v>
      </c>
      <c r="B6" s="7" t="s">
        <v>43</v>
      </c>
      <c r="C6" s="20">
        <v>98600</v>
      </c>
      <c r="D6" s="20">
        <v>84769</v>
      </c>
      <c r="E6" s="74">
        <v>25</v>
      </c>
      <c r="F6" s="8">
        <v>13806</v>
      </c>
      <c r="G6" s="73"/>
      <c r="H6" s="7" t="s">
        <v>44</v>
      </c>
      <c r="I6" s="20">
        <v>42200</v>
      </c>
      <c r="J6" s="20">
        <v>41910</v>
      </c>
      <c r="K6" s="74">
        <v>1</v>
      </c>
      <c r="L6" s="8">
        <v>289</v>
      </c>
      <c r="M6" s="97">
        <v>126679</v>
      </c>
      <c r="N6" s="2">
        <v>126679</v>
      </c>
    </row>
    <row r="7" spans="1:14" ht="24.95" customHeight="1" x14ac:dyDescent="0.2">
      <c r="A7" s="6" t="s">
        <v>3</v>
      </c>
      <c r="B7" s="7" t="s">
        <v>45</v>
      </c>
      <c r="C7" s="20">
        <v>3400</v>
      </c>
      <c r="D7" s="20">
        <v>3068</v>
      </c>
      <c r="E7" s="74">
        <v>1</v>
      </c>
      <c r="F7" s="8">
        <v>331</v>
      </c>
      <c r="G7" s="34"/>
      <c r="H7" s="7" t="s">
        <v>46</v>
      </c>
      <c r="I7" s="20">
        <v>800</v>
      </c>
      <c r="J7" s="20">
        <v>462</v>
      </c>
      <c r="K7" s="74"/>
      <c r="L7" s="8">
        <v>338</v>
      </c>
      <c r="M7" s="97">
        <v>3530</v>
      </c>
      <c r="N7" s="2">
        <v>3530</v>
      </c>
    </row>
    <row r="8" spans="1:14" ht="24.95" customHeight="1" x14ac:dyDescent="0.2">
      <c r="A8" s="129" t="s">
        <v>4</v>
      </c>
      <c r="B8" s="7" t="s">
        <v>47</v>
      </c>
      <c r="C8" s="20">
        <v>138600</v>
      </c>
      <c r="D8" s="20">
        <v>129993</v>
      </c>
      <c r="E8" s="74">
        <v>1</v>
      </c>
      <c r="F8" s="8">
        <v>8606</v>
      </c>
      <c r="G8" s="34"/>
      <c r="H8" s="7" t="s">
        <v>48</v>
      </c>
      <c r="I8" s="20">
        <v>70400</v>
      </c>
      <c r="J8" s="20">
        <v>70335</v>
      </c>
      <c r="K8" s="74"/>
      <c r="L8" s="8">
        <v>65</v>
      </c>
      <c r="M8" s="147">
        <v>213997</v>
      </c>
      <c r="N8" s="2">
        <v>200328</v>
      </c>
    </row>
    <row r="9" spans="1:14" ht="24.95" customHeight="1" x14ac:dyDescent="0.2">
      <c r="A9" s="129"/>
      <c r="B9" s="7" t="s">
        <v>49</v>
      </c>
      <c r="C9" s="20">
        <v>5200</v>
      </c>
      <c r="D9" s="20">
        <v>5094</v>
      </c>
      <c r="E9" s="74"/>
      <c r="F9" s="8">
        <v>106</v>
      </c>
      <c r="G9" s="34"/>
      <c r="H9" s="7" t="s">
        <v>50</v>
      </c>
      <c r="I9" s="20">
        <v>1400</v>
      </c>
      <c r="J9" s="20">
        <v>1399</v>
      </c>
      <c r="K9" s="74"/>
      <c r="L9" s="8">
        <v>1</v>
      </c>
      <c r="M9" s="147"/>
      <c r="N9" s="2">
        <v>6493</v>
      </c>
    </row>
    <row r="10" spans="1:14" ht="24.95" customHeight="1" x14ac:dyDescent="0.2">
      <c r="A10" s="129"/>
      <c r="B10" s="7" t="s">
        <v>75</v>
      </c>
      <c r="C10" s="20">
        <v>4200</v>
      </c>
      <c r="D10" s="20">
        <v>4176</v>
      </c>
      <c r="E10" s="74">
        <v>18</v>
      </c>
      <c r="F10" s="8">
        <v>6</v>
      </c>
      <c r="G10" s="34"/>
      <c r="H10" s="7" t="s">
        <v>76</v>
      </c>
      <c r="I10" s="20">
        <v>3000</v>
      </c>
      <c r="J10" s="20">
        <v>3000</v>
      </c>
      <c r="K10" s="74"/>
      <c r="L10" s="8">
        <v>0</v>
      </c>
      <c r="M10" s="147"/>
      <c r="N10" s="2">
        <v>7176</v>
      </c>
    </row>
    <row r="11" spans="1:14" ht="24.95" customHeight="1" x14ac:dyDescent="0.2">
      <c r="A11" s="6" t="s">
        <v>5</v>
      </c>
      <c r="B11" s="7" t="s">
        <v>51</v>
      </c>
      <c r="C11" s="20">
        <v>4400</v>
      </c>
      <c r="D11" s="20">
        <v>4395</v>
      </c>
      <c r="E11" s="74">
        <v>1</v>
      </c>
      <c r="F11" s="8">
        <v>4</v>
      </c>
      <c r="G11" s="34"/>
      <c r="H11" s="7" t="s">
        <v>52</v>
      </c>
      <c r="I11" s="20">
        <v>2200</v>
      </c>
      <c r="J11" s="20">
        <v>1327</v>
      </c>
      <c r="K11" s="74"/>
      <c r="L11" s="8">
        <v>873</v>
      </c>
      <c r="M11" s="97">
        <v>5722</v>
      </c>
      <c r="N11" s="2">
        <v>5722</v>
      </c>
    </row>
    <row r="12" spans="1:14" ht="24.95" customHeight="1" x14ac:dyDescent="0.2">
      <c r="A12" s="6" t="s">
        <v>6</v>
      </c>
      <c r="B12" s="7" t="s">
        <v>55</v>
      </c>
      <c r="C12" s="20">
        <v>3000</v>
      </c>
      <c r="D12" s="20">
        <v>2930</v>
      </c>
      <c r="E12" s="74"/>
      <c r="F12" s="8">
        <v>70</v>
      </c>
      <c r="G12" s="34"/>
      <c r="H12" s="7" t="s">
        <v>56</v>
      </c>
      <c r="I12" s="20">
        <v>1800</v>
      </c>
      <c r="J12" s="20">
        <v>1773</v>
      </c>
      <c r="K12" s="74"/>
      <c r="L12" s="8">
        <v>27</v>
      </c>
      <c r="M12" s="97">
        <v>4703</v>
      </c>
      <c r="N12" s="2">
        <v>4703</v>
      </c>
    </row>
    <row r="13" spans="1:14" ht="24.95" customHeight="1" x14ac:dyDescent="0.2">
      <c r="A13" s="6" t="s">
        <v>7</v>
      </c>
      <c r="B13" s="7" t="s">
        <v>57</v>
      </c>
      <c r="C13" s="20">
        <v>3400</v>
      </c>
      <c r="D13" s="20">
        <v>3395</v>
      </c>
      <c r="E13" s="74"/>
      <c r="F13" s="8">
        <v>5</v>
      </c>
      <c r="G13" s="34"/>
      <c r="H13" s="7" t="s">
        <v>58</v>
      </c>
      <c r="I13" s="20">
        <v>1400</v>
      </c>
      <c r="J13" s="20">
        <v>1001</v>
      </c>
      <c r="K13" s="74"/>
      <c r="L13" s="8">
        <v>399</v>
      </c>
      <c r="M13" s="97">
        <v>4396</v>
      </c>
      <c r="N13" s="2">
        <v>4396</v>
      </c>
    </row>
    <row r="14" spans="1:14" ht="24.95" customHeight="1" x14ac:dyDescent="0.2">
      <c r="A14" s="6" t="s">
        <v>8</v>
      </c>
      <c r="B14" s="7" t="s">
        <v>59</v>
      </c>
      <c r="C14" s="20">
        <v>2200</v>
      </c>
      <c r="D14" s="20">
        <v>2200</v>
      </c>
      <c r="E14" s="74"/>
      <c r="F14" s="8">
        <v>0</v>
      </c>
      <c r="G14" s="34"/>
      <c r="H14" s="7" t="s">
        <v>60</v>
      </c>
      <c r="I14" s="20">
        <v>1000</v>
      </c>
      <c r="J14" s="20">
        <v>811</v>
      </c>
      <c r="K14" s="74"/>
      <c r="L14" s="8">
        <v>189</v>
      </c>
      <c r="M14" s="97">
        <v>3011</v>
      </c>
      <c r="N14" s="2">
        <v>3011</v>
      </c>
    </row>
    <row r="15" spans="1:14" ht="24.95" customHeight="1" x14ac:dyDescent="0.2">
      <c r="A15" s="6" t="s">
        <v>9</v>
      </c>
      <c r="B15" s="7" t="s">
        <v>61</v>
      </c>
      <c r="C15" s="20">
        <v>2400</v>
      </c>
      <c r="D15" s="20">
        <v>2398</v>
      </c>
      <c r="E15" s="74"/>
      <c r="F15" s="8">
        <v>2</v>
      </c>
      <c r="G15" s="34"/>
      <c r="H15" s="7" t="s">
        <v>62</v>
      </c>
      <c r="I15" s="20">
        <v>1000</v>
      </c>
      <c r="J15" s="20">
        <v>800</v>
      </c>
      <c r="K15" s="74"/>
      <c r="L15" s="8">
        <v>200</v>
      </c>
      <c r="M15" s="97">
        <v>3198</v>
      </c>
      <c r="N15" s="2">
        <v>3198</v>
      </c>
    </row>
    <row r="16" spans="1:14" ht="24.95" customHeight="1" x14ac:dyDescent="0.2">
      <c r="A16" s="6" t="s">
        <v>10</v>
      </c>
      <c r="B16" s="7" t="s">
        <v>63</v>
      </c>
      <c r="C16" s="20">
        <v>7400</v>
      </c>
      <c r="D16" s="20">
        <v>7369</v>
      </c>
      <c r="E16" s="74"/>
      <c r="F16" s="8">
        <v>31</v>
      </c>
      <c r="G16" s="34"/>
      <c r="H16" s="7" t="s">
        <v>64</v>
      </c>
      <c r="I16" s="20">
        <v>3800</v>
      </c>
      <c r="J16" s="20">
        <v>3768</v>
      </c>
      <c r="K16" s="74"/>
      <c r="L16" s="8">
        <v>32</v>
      </c>
      <c r="M16" s="97">
        <v>11137</v>
      </c>
      <c r="N16" s="2">
        <v>11137</v>
      </c>
    </row>
    <row r="17" spans="1:14" ht="24.95" customHeight="1" x14ac:dyDescent="0.2">
      <c r="A17" s="6" t="s">
        <v>11</v>
      </c>
      <c r="B17" s="7" t="s">
        <v>65</v>
      </c>
      <c r="C17" s="20">
        <v>3600</v>
      </c>
      <c r="D17" s="20">
        <v>3483</v>
      </c>
      <c r="E17" s="74"/>
      <c r="F17" s="8">
        <v>117</v>
      </c>
      <c r="G17" s="34"/>
      <c r="H17" s="7" t="s">
        <v>66</v>
      </c>
      <c r="I17" s="20">
        <v>1000</v>
      </c>
      <c r="J17" s="20">
        <v>800</v>
      </c>
      <c r="K17" s="74"/>
      <c r="L17" s="8">
        <v>200</v>
      </c>
      <c r="M17" s="97">
        <v>4283</v>
      </c>
      <c r="N17" s="2">
        <v>4283</v>
      </c>
    </row>
    <row r="18" spans="1:14" ht="24.95" customHeight="1" x14ac:dyDescent="0.2">
      <c r="A18" s="6" t="s">
        <v>12</v>
      </c>
      <c r="B18" s="7" t="s">
        <v>67</v>
      </c>
      <c r="C18" s="20">
        <v>3400</v>
      </c>
      <c r="D18" s="20">
        <v>3386</v>
      </c>
      <c r="E18" s="74"/>
      <c r="F18" s="8">
        <v>14</v>
      </c>
      <c r="G18" s="34"/>
      <c r="H18" s="7" t="s">
        <v>68</v>
      </c>
      <c r="I18" s="20">
        <v>1400</v>
      </c>
      <c r="J18" s="20">
        <v>1194</v>
      </c>
      <c r="K18" s="74"/>
      <c r="L18" s="8">
        <v>206</v>
      </c>
      <c r="M18" s="97">
        <v>4580</v>
      </c>
      <c r="N18" s="2">
        <v>4580</v>
      </c>
    </row>
    <row r="19" spans="1:14" ht="24.95" customHeight="1" x14ac:dyDescent="0.2">
      <c r="A19" s="6" t="s">
        <v>13</v>
      </c>
      <c r="B19" s="7" t="s">
        <v>69</v>
      </c>
      <c r="C19" s="20">
        <v>4800</v>
      </c>
      <c r="D19" s="20">
        <v>4791</v>
      </c>
      <c r="E19" s="74">
        <v>1</v>
      </c>
      <c r="F19" s="8">
        <v>8</v>
      </c>
      <c r="G19" s="34"/>
      <c r="H19" s="7" t="s">
        <v>70</v>
      </c>
      <c r="I19" s="20">
        <v>2200</v>
      </c>
      <c r="J19" s="20">
        <v>1964</v>
      </c>
      <c r="K19" s="74"/>
      <c r="L19" s="8">
        <v>236</v>
      </c>
      <c r="M19" s="97">
        <v>6755</v>
      </c>
      <c r="N19" s="2">
        <v>6755</v>
      </c>
    </row>
    <row r="20" spans="1:14" ht="24.95" customHeight="1" x14ac:dyDescent="0.2">
      <c r="A20" s="6" t="s">
        <v>14</v>
      </c>
      <c r="B20" s="7" t="s">
        <v>71</v>
      </c>
      <c r="C20" s="20">
        <v>14400</v>
      </c>
      <c r="D20" s="20">
        <v>14342</v>
      </c>
      <c r="E20" s="74">
        <v>20</v>
      </c>
      <c r="F20" s="8">
        <v>38</v>
      </c>
      <c r="G20" s="34"/>
      <c r="H20" s="7" t="s">
        <v>72</v>
      </c>
      <c r="I20" s="20">
        <v>8800</v>
      </c>
      <c r="J20" s="20">
        <v>7594</v>
      </c>
      <c r="K20" s="74">
        <v>16</v>
      </c>
      <c r="L20" s="8">
        <v>1190</v>
      </c>
      <c r="M20" s="97">
        <v>21936</v>
      </c>
      <c r="N20" s="2">
        <v>21936</v>
      </c>
    </row>
    <row r="21" spans="1:14" ht="24.95" customHeight="1" x14ac:dyDescent="0.2">
      <c r="A21" s="6" t="s">
        <v>15</v>
      </c>
      <c r="B21" s="7" t="s">
        <v>73</v>
      </c>
      <c r="C21" s="20">
        <v>18200</v>
      </c>
      <c r="D21" s="20">
        <v>18180</v>
      </c>
      <c r="E21" s="74"/>
      <c r="F21" s="8">
        <v>20</v>
      </c>
      <c r="G21" s="34"/>
      <c r="H21" s="7" t="s">
        <v>74</v>
      </c>
      <c r="I21" s="20">
        <v>8600</v>
      </c>
      <c r="J21" s="20">
        <v>8518</v>
      </c>
      <c r="K21" s="74"/>
      <c r="L21" s="8">
        <v>82</v>
      </c>
      <c r="M21" s="97">
        <v>26698</v>
      </c>
      <c r="N21" s="2">
        <v>26698</v>
      </c>
    </row>
    <row r="22" spans="1:14" ht="24.95" customHeight="1" x14ac:dyDescent="0.2">
      <c r="A22" s="6" t="s">
        <v>16</v>
      </c>
      <c r="B22" s="7" t="s">
        <v>77</v>
      </c>
      <c r="C22" s="20">
        <v>13000</v>
      </c>
      <c r="D22" s="20">
        <v>12599</v>
      </c>
      <c r="E22" s="74"/>
      <c r="F22" s="8">
        <v>401</v>
      </c>
      <c r="G22" s="34"/>
      <c r="H22" s="7" t="s">
        <v>78</v>
      </c>
      <c r="I22" s="20">
        <v>6200</v>
      </c>
      <c r="J22" s="20">
        <v>6200</v>
      </c>
      <c r="K22" s="74"/>
      <c r="L22" s="8">
        <v>0</v>
      </c>
      <c r="M22" s="97">
        <v>18799</v>
      </c>
      <c r="N22" s="2">
        <v>18799</v>
      </c>
    </row>
    <row r="23" spans="1:14" ht="24.95" customHeight="1" x14ac:dyDescent="0.2">
      <c r="A23" s="6" t="s">
        <v>17</v>
      </c>
      <c r="B23" s="7" t="s">
        <v>79</v>
      </c>
      <c r="C23" s="20">
        <v>25600</v>
      </c>
      <c r="D23" s="20">
        <v>25585</v>
      </c>
      <c r="E23" s="74"/>
      <c r="F23" s="8">
        <v>15</v>
      </c>
      <c r="G23" s="34"/>
      <c r="H23" s="7" t="s">
        <v>80</v>
      </c>
      <c r="I23" s="20">
        <v>7400</v>
      </c>
      <c r="J23" s="20">
        <v>7203</v>
      </c>
      <c r="K23" s="74"/>
      <c r="L23" s="8">
        <v>197</v>
      </c>
      <c r="M23" s="97">
        <v>32788</v>
      </c>
      <c r="N23" s="2">
        <v>32788</v>
      </c>
    </row>
    <row r="24" spans="1:14" ht="24.95" customHeight="1" x14ac:dyDescent="0.2">
      <c r="A24" s="6" t="s">
        <v>18</v>
      </c>
      <c r="B24" s="7" t="s">
        <v>81</v>
      </c>
      <c r="C24" s="20">
        <v>600</v>
      </c>
      <c r="D24" s="20">
        <v>0</v>
      </c>
      <c r="E24" s="74"/>
      <c r="F24" s="8">
        <v>600</v>
      </c>
      <c r="G24" s="34"/>
      <c r="H24" s="7" t="s">
        <v>82</v>
      </c>
      <c r="I24" s="20">
        <v>200</v>
      </c>
      <c r="J24" s="20">
        <v>200</v>
      </c>
      <c r="K24" s="74"/>
      <c r="L24" s="8">
        <v>0</v>
      </c>
      <c r="M24" s="97">
        <v>200</v>
      </c>
      <c r="N24" s="2">
        <v>200</v>
      </c>
    </row>
    <row r="25" spans="1:14" ht="24.95" customHeight="1" x14ac:dyDescent="0.2">
      <c r="A25" s="6" t="s">
        <v>19</v>
      </c>
      <c r="B25" s="7" t="s">
        <v>83</v>
      </c>
      <c r="C25" s="20">
        <v>5200</v>
      </c>
      <c r="D25" s="20">
        <v>5120</v>
      </c>
      <c r="E25" s="74"/>
      <c r="F25" s="8">
        <v>80</v>
      </c>
      <c r="G25" s="34"/>
      <c r="H25" s="7" t="s">
        <v>84</v>
      </c>
      <c r="I25" s="20">
        <v>200</v>
      </c>
      <c r="J25" s="20">
        <v>200</v>
      </c>
      <c r="K25" s="74"/>
      <c r="L25" s="8">
        <v>0</v>
      </c>
      <c r="M25" s="97">
        <v>5320</v>
      </c>
      <c r="N25" s="2">
        <v>5320</v>
      </c>
    </row>
    <row r="26" spans="1:14" ht="24.95" customHeight="1" x14ac:dyDescent="0.2">
      <c r="A26" s="6" t="s">
        <v>20</v>
      </c>
      <c r="B26" s="7" t="s">
        <v>85</v>
      </c>
      <c r="C26" s="20">
        <v>2200</v>
      </c>
      <c r="D26" s="20">
        <v>2200</v>
      </c>
      <c r="E26" s="74"/>
      <c r="F26" s="8">
        <v>0</v>
      </c>
      <c r="G26" s="34"/>
      <c r="H26" s="7" t="s">
        <v>86</v>
      </c>
      <c r="I26" s="20">
        <v>1000</v>
      </c>
      <c r="J26" s="20">
        <v>1000</v>
      </c>
      <c r="K26" s="74"/>
      <c r="L26" s="8">
        <v>0</v>
      </c>
      <c r="M26" s="97">
        <v>3200</v>
      </c>
      <c r="N26" s="2">
        <v>3200</v>
      </c>
    </row>
    <row r="27" spans="1:14" ht="24.95" customHeight="1" x14ac:dyDescent="0.2">
      <c r="A27" s="129" t="s">
        <v>21</v>
      </c>
      <c r="B27" s="7" t="s">
        <v>87</v>
      </c>
      <c r="C27" s="20">
        <v>36600</v>
      </c>
      <c r="D27" s="20">
        <v>36535</v>
      </c>
      <c r="E27" s="74">
        <v>29</v>
      </c>
      <c r="F27" s="8">
        <v>36</v>
      </c>
      <c r="G27" s="34"/>
      <c r="H27" s="7" t="s">
        <v>88</v>
      </c>
      <c r="I27" s="20">
        <v>19400</v>
      </c>
      <c r="J27" s="20">
        <v>17979</v>
      </c>
      <c r="K27" s="74">
        <v>3</v>
      </c>
      <c r="L27" s="8">
        <v>1418</v>
      </c>
      <c r="M27" s="147">
        <v>63905</v>
      </c>
      <c r="N27" s="2">
        <v>54514</v>
      </c>
    </row>
    <row r="28" spans="1:14" ht="24.95" customHeight="1" x14ac:dyDescent="0.2">
      <c r="A28" s="129"/>
      <c r="B28" s="7" t="s">
        <v>53</v>
      </c>
      <c r="C28" s="20">
        <v>800</v>
      </c>
      <c r="D28" s="20">
        <v>800</v>
      </c>
      <c r="E28" s="74"/>
      <c r="F28" s="8">
        <v>0</v>
      </c>
      <c r="G28" s="34"/>
      <c r="H28" s="7" t="s">
        <v>54</v>
      </c>
      <c r="I28" s="20">
        <v>200</v>
      </c>
      <c r="J28" s="20">
        <v>0</v>
      </c>
      <c r="K28" s="74"/>
      <c r="L28" s="8">
        <v>200</v>
      </c>
      <c r="M28" s="147"/>
      <c r="N28" s="2">
        <v>800</v>
      </c>
    </row>
    <row r="29" spans="1:14" ht="24.95" customHeight="1" x14ac:dyDescent="0.2">
      <c r="A29" s="129"/>
      <c r="B29" s="7" t="s">
        <v>99</v>
      </c>
      <c r="C29" s="20">
        <v>6200</v>
      </c>
      <c r="D29" s="20">
        <v>6200</v>
      </c>
      <c r="E29" s="74"/>
      <c r="F29" s="8">
        <v>0</v>
      </c>
      <c r="G29" s="34"/>
      <c r="H29" s="7" t="s">
        <v>100</v>
      </c>
      <c r="I29" s="20">
        <v>2000</v>
      </c>
      <c r="J29" s="20">
        <v>1999</v>
      </c>
      <c r="K29" s="74"/>
      <c r="L29" s="8">
        <v>1</v>
      </c>
      <c r="M29" s="147"/>
      <c r="N29" s="2">
        <v>8199</v>
      </c>
    </row>
    <row r="30" spans="1:14" ht="24.95" customHeight="1" x14ac:dyDescent="0.2">
      <c r="A30" s="129"/>
      <c r="B30" s="7" t="s">
        <v>89</v>
      </c>
      <c r="C30" s="20">
        <v>200</v>
      </c>
      <c r="D30" s="20">
        <v>200</v>
      </c>
      <c r="E30" s="74"/>
      <c r="F30" s="8">
        <v>0</v>
      </c>
      <c r="G30" s="34"/>
      <c r="H30" s="7" t="s">
        <v>90</v>
      </c>
      <c r="I30" s="20">
        <v>200</v>
      </c>
      <c r="J30" s="20">
        <v>192</v>
      </c>
      <c r="K30" s="74"/>
      <c r="L30" s="8">
        <v>8</v>
      </c>
      <c r="M30" s="147"/>
      <c r="N30" s="2">
        <v>392</v>
      </c>
    </row>
    <row r="31" spans="1:14" ht="24.95" customHeight="1" x14ac:dyDescent="0.2">
      <c r="A31" s="6" t="s">
        <v>22</v>
      </c>
      <c r="B31" s="7"/>
      <c r="C31" s="20"/>
      <c r="D31" s="20">
        <v>0</v>
      </c>
      <c r="E31" s="74"/>
      <c r="F31" s="8">
        <v>0</v>
      </c>
      <c r="G31" s="34"/>
      <c r="H31" s="7" t="s">
        <v>96</v>
      </c>
      <c r="I31" s="20">
        <v>2800</v>
      </c>
      <c r="J31" s="20">
        <v>2392</v>
      </c>
      <c r="K31" s="74">
        <v>4</v>
      </c>
      <c r="L31" s="8">
        <v>404</v>
      </c>
      <c r="M31" s="97">
        <v>2392</v>
      </c>
      <c r="N31" s="2">
        <v>2392</v>
      </c>
    </row>
    <row r="32" spans="1:14" ht="24.95" customHeight="1" x14ac:dyDescent="0.2">
      <c r="A32" s="129" t="s">
        <v>23</v>
      </c>
      <c r="B32" s="7" t="s">
        <v>92</v>
      </c>
      <c r="C32" s="20">
        <v>4200</v>
      </c>
      <c r="D32" s="20">
        <v>4155</v>
      </c>
      <c r="E32" s="74"/>
      <c r="F32" s="8">
        <v>45</v>
      </c>
      <c r="G32" s="34"/>
      <c r="H32" s="7" t="s">
        <v>93</v>
      </c>
      <c r="I32" s="20">
        <v>3800</v>
      </c>
      <c r="J32" s="20">
        <v>3420</v>
      </c>
      <c r="K32" s="74"/>
      <c r="L32" s="8">
        <v>380</v>
      </c>
      <c r="M32" s="147">
        <v>8975</v>
      </c>
      <c r="N32" s="2">
        <v>7575</v>
      </c>
    </row>
    <row r="33" spans="1:14" ht="24.95" customHeight="1" x14ac:dyDescent="0.2">
      <c r="A33" s="129"/>
      <c r="B33" s="7" t="s">
        <v>94</v>
      </c>
      <c r="C33" s="20">
        <v>1200</v>
      </c>
      <c r="D33" s="20">
        <v>1200</v>
      </c>
      <c r="E33" s="74"/>
      <c r="F33" s="8">
        <v>0</v>
      </c>
      <c r="G33" s="34"/>
      <c r="H33" s="7" t="s">
        <v>95</v>
      </c>
      <c r="I33" s="20">
        <v>200</v>
      </c>
      <c r="J33" s="20">
        <v>200</v>
      </c>
      <c r="K33" s="74"/>
      <c r="L33" s="8">
        <v>0</v>
      </c>
      <c r="M33" s="147"/>
      <c r="N33" s="2">
        <v>1400</v>
      </c>
    </row>
    <row r="34" spans="1:14" ht="24.95" customHeight="1" x14ac:dyDescent="0.2">
      <c r="A34" s="6" t="s">
        <v>32</v>
      </c>
      <c r="B34" s="7" t="s">
        <v>32</v>
      </c>
      <c r="C34" s="20">
        <v>6400</v>
      </c>
      <c r="D34" s="20">
        <v>4400</v>
      </c>
      <c r="E34" s="74"/>
      <c r="F34" s="8">
        <v>2000</v>
      </c>
      <c r="G34" s="34"/>
      <c r="H34" s="7" t="s">
        <v>91</v>
      </c>
      <c r="I34" s="20">
        <v>2400</v>
      </c>
      <c r="J34" s="20">
        <v>2231</v>
      </c>
      <c r="K34" s="74">
        <v>1</v>
      </c>
      <c r="L34" s="8">
        <v>168</v>
      </c>
      <c r="M34" s="97">
        <v>6631</v>
      </c>
      <c r="N34" s="2">
        <v>6631</v>
      </c>
    </row>
    <row r="35" spans="1:14" ht="24.95" customHeight="1" x14ac:dyDescent="0.2">
      <c r="A35" s="6" t="s">
        <v>24</v>
      </c>
      <c r="B35" s="7" t="s">
        <v>97</v>
      </c>
      <c r="C35" s="20">
        <v>5360</v>
      </c>
      <c r="D35" s="20">
        <v>5359</v>
      </c>
      <c r="E35" s="74"/>
      <c r="F35" s="8">
        <v>1</v>
      </c>
      <c r="G35" s="34"/>
      <c r="H35" s="7" t="s">
        <v>98</v>
      </c>
      <c r="I35" s="20">
        <v>1600</v>
      </c>
      <c r="J35" s="20">
        <v>1394</v>
      </c>
      <c r="K35" s="74">
        <v>3</v>
      </c>
      <c r="L35" s="8">
        <v>203</v>
      </c>
      <c r="M35" s="97">
        <v>6753</v>
      </c>
      <c r="N35" s="2">
        <v>6753</v>
      </c>
    </row>
    <row r="36" spans="1:14" ht="24.95" customHeight="1" x14ac:dyDescent="0.2">
      <c r="A36" s="6" t="s">
        <v>38</v>
      </c>
      <c r="B36" s="7" t="s">
        <v>107</v>
      </c>
      <c r="C36" s="20">
        <v>64600</v>
      </c>
      <c r="D36" s="20">
        <v>64522</v>
      </c>
      <c r="E36" s="74">
        <v>38</v>
      </c>
      <c r="F36" s="8">
        <v>40</v>
      </c>
      <c r="G36" s="34"/>
      <c r="H36" s="7" t="s">
        <v>108</v>
      </c>
      <c r="I36" s="20">
        <v>15600</v>
      </c>
      <c r="J36" s="20">
        <v>15401</v>
      </c>
      <c r="K36" s="74">
        <v>16</v>
      </c>
      <c r="L36" s="8">
        <v>183</v>
      </c>
      <c r="M36" s="97">
        <v>79923</v>
      </c>
      <c r="N36" s="2">
        <v>79923</v>
      </c>
    </row>
    <row r="37" spans="1:14" ht="24.95" customHeight="1" x14ac:dyDescent="0.2">
      <c r="A37" s="6" t="s">
        <v>25</v>
      </c>
      <c r="B37" s="7" t="s">
        <v>101</v>
      </c>
      <c r="C37" s="20">
        <v>2200</v>
      </c>
      <c r="D37" s="20">
        <v>2191</v>
      </c>
      <c r="E37" s="74">
        <v>7</v>
      </c>
      <c r="F37" s="8">
        <v>2</v>
      </c>
      <c r="G37" s="34"/>
      <c r="H37" s="7" t="s">
        <v>102</v>
      </c>
      <c r="I37" s="20">
        <v>800</v>
      </c>
      <c r="J37" s="20">
        <v>380</v>
      </c>
      <c r="K37" s="74"/>
      <c r="L37" s="8">
        <v>420</v>
      </c>
      <c r="M37" s="97">
        <v>2571</v>
      </c>
      <c r="N37" s="2">
        <v>2571</v>
      </c>
    </row>
    <row r="38" spans="1:14" ht="24.95" customHeight="1" x14ac:dyDescent="0.2">
      <c r="A38" s="6" t="s">
        <v>26</v>
      </c>
      <c r="B38" s="7" t="s">
        <v>103</v>
      </c>
      <c r="C38" s="20">
        <v>13800</v>
      </c>
      <c r="D38" s="20">
        <v>13796</v>
      </c>
      <c r="E38" s="74">
        <v>1</v>
      </c>
      <c r="F38" s="8">
        <v>3</v>
      </c>
      <c r="G38" s="34"/>
      <c r="H38" s="7" t="s">
        <v>104</v>
      </c>
      <c r="I38" s="20">
        <v>4000</v>
      </c>
      <c r="J38" s="20">
        <v>2719</v>
      </c>
      <c r="K38" s="74"/>
      <c r="L38" s="8">
        <v>1281</v>
      </c>
      <c r="M38" s="97">
        <v>16515</v>
      </c>
      <c r="N38" s="2">
        <v>16515</v>
      </c>
    </row>
    <row r="39" spans="1:14" ht="24.95" customHeight="1" x14ac:dyDescent="0.2">
      <c r="A39" s="6" t="s">
        <v>27</v>
      </c>
      <c r="B39" s="7" t="s">
        <v>105</v>
      </c>
      <c r="C39" s="20">
        <v>2200</v>
      </c>
      <c r="D39" s="20">
        <v>1592</v>
      </c>
      <c r="E39" s="74"/>
      <c r="F39" s="8">
        <v>608</v>
      </c>
      <c r="G39" s="34"/>
      <c r="H39" s="7" t="s">
        <v>106</v>
      </c>
      <c r="I39" s="20">
        <v>200</v>
      </c>
      <c r="J39" s="20">
        <v>0</v>
      </c>
      <c r="K39" s="74"/>
      <c r="L39" s="8">
        <v>200</v>
      </c>
      <c r="M39" s="97">
        <v>1592</v>
      </c>
      <c r="N39" s="2">
        <v>1592</v>
      </c>
    </row>
    <row r="40" spans="1:14" ht="24.95" customHeight="1" x14ac:dyDescent="0.2">
      <c r="A40" s="6" t="s">
        <v>28</v>
      </c>
      <c r="B40" s="7" t="s">
        <v>109</v>
      </c>
      <c r="C40" s="20">
        <v>16400</v>
      </c>
      <c r="D40" s="20">
        <v>15848</v>
      </c>
      <c r="E40" s="74">
        <v>3</v>
      </c>
      <c r="F40" s="8">
        <v>549</v>
      </c>
      <c r="G40" s="34"/>
      <c r="H40" s="7" t="s">
        <v>110</v>
      </c>
      <c r="I40" s="20">
        <v>3400</v>
      </c>
      <c r="J40" s="20">
        <v>2797</v>
      </c>
      <c r="K40" s="74"/>
      <c r="L40" s="8">
        <v>603</v>
      </c>
      <c r="M40" s="97">
        <v>18645</v>
      </c>
      <c r="N40" s="2">
        <v>18645</v>
      </c>
    </row>
    <row r="41" spans="1:14" ht="24.95" customHeight="1" x14ac:dyDescent="0.2">
      <c r="A41" s="6" t="s">
        <v>29</v>
      </c>
      <c r="B41" s="7" t="s">
        <v>111</v>
      </c>
      <c r="C41" s="20">
        <v>34800</v>
      </c>
      <c r="D41" s="20">
        <v>34190</v>
      </c>
      <c r="E41" s="74">
        <v>5</v>
      </c>
      <c r="F41" s="8">
        <v>605</v>
      </c>
      <c r="G41" s="34"/>
      <c r="H41" s="7" t="s">
        <v>112</v>
      </c>
      <c r="I41" s="20">
        <v>11600</v>
      </c>
      <c r="J41" s="20">
        <v>11000</v>
      </c>
      <c r="K41" s="74"/>
      <c r="L41" s="8">
        <v>600</v>
      </c>
      <c r="M41" s="97">
        <v>45190</v>
      </c>
      <c r="N41" s="2">
        <v>45190</v>
      </c>
    </row>
    <row r="42" spans="1:14" ht="24.95" customHeight="1" x14ac:dyDescent="0.2">
      <c r="A42" s="6" t="s">
        <v>31</v>
      </c>
      <c r="B42" s="7" t="s">
        <v>115</v>
      </c>
      <c r="C42" s="20">
        <v>304800</v>
      </c>
      <c r="D42" s="20">
        <v>304640</v>
      </c>
      <c r="E42" s="74">
        <v>42</v>
      </c>
      <c r="F42" s="8">
        <v>118</v>
      </c>
      <c r="G42" s="34"/>
      <c r="H42" s="7" t="s">
        <v>116</v>
      </c>
      <c r="I42" s="20">
        <v>76800</v>
      </c>
      <c r="J42" s="20">
        <v>74210</v>
      </c>
      <c r="K42" s="74"/>
      <c r="L42" s="8">
        <v>2590</v>
      </c>
      <c r="M42" s="97">
        <v>378850</v>
      </c>
      <c r="N42" s="2">
        <v>378850</v>
      </c>
    </row>
    <row r="43" spans="1:14" ht="24.95" customHeight="1" x14ac:dyDescent="0.2">
      <c r="A43" s="6" t="s">
        <v>127</v>
      </c>
      <c r="B43" s="7" t="s">
        <v>137</v>
      </c>
      <c r="C43" s="20">
        <v>164376</v>
      </c>
      <c r="D43" s="20">
        <v>164376</v>
      </c>
      <c r="E43" s="74"/>
      <c r="F43" s="8">
        <v>0</v>
      </c>
      <c r="G43" s="34"/>
      <c r="H43" s="7" t="s">
        <v>114</v>
      </c>
      <c r="I43" s="20">
        <v>48800</v>
      </c>
      <c r="J43" s="20">
        <v>48680</v>
      </c>
      <c r="K43" s="74"/>
      <c r="L43" s="8">
        <v>120</v>
      </c>
      <c r="M43" s="97">
        <v>213056</v>
      </c>
      <c r="N43" s="2">
        <v>213056</v>
      </c>
    </row>
    <row r="44" spans="1:14" ht="39.950000000000003" customHeight="1" x14ac:dyDescent="0.2">
      <c r="A44" s="21" t="s">
        <v>33</v>
      </c>
      <c r="B44" s="21" t="s">
        <v>42</v>
      </c>
      <c r="C44" s="9">
        <v>1027936</v>
      </c>
      <c r="D44" s="9">
        <v>999477</v>
      </c>
      <c r="E44" s="9">
        <v>192</v>
      </c>
      <c r="F44" s="9">
        <v>28267</v>
      </c>
      <c r="G44" s="78"/>
      <c r="H44" s="79" t="s">
        <v>117</v>
      </c>
      <c r="I44" s="80">
        <v>359800</v>
      </c>
      <c r="J44" s="80">
        <v>346453</v>
      </c>
      <c r="K44" s="80">
        <v>44</v>
      </c>
      <c r="L44" s="80">
        <v>13303</v>
      </c>
      <c r="M44" s="97">
        <v>1345930</v>
      </c>
      <c r="N44" s="2">
        <v>1345930</v>
      </c>
    </row>
    <row r="45" spans="1:14" ht="20.100000000000001" customHeight="1" x14ac:dyDescent="0.25">
      <c r="A45" s="10"/>
      <c r="B45" s="10"/>
      <c r="C45" s="88"/>
      <c r="D45" s="88"/>
      <c r="E45" s="88"/>
      <c r="F45" s="88"/>
      <c r="G45" s="10"/>
      <c r="H45" s="10"/>
      <c r="I45" s="88"/>
      <c r="J45" s="88"/>
      <c r="K45" s="88"/>
      <c r="L45" s="88"/>
      <c r="M45" s="114">
        <v>0</v>
      </c>
    </row>
    <row r="46" spans="1:14" ht="20.100000000000001" customHeight="1" x14ac:dyDescent="0.25">
      <c r="A46" s="47" t="s">
        <v>124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8"/>
      <c r="M46" s="87"/>
    </row>
    <row r="47" spans="1:14" ht="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87"/>
    </row>
    <row r="48" spans="1:14" ht="24.95" customHeight="1" x14ac:dyDescent="0.2">
      <c r="A48" s="89" t="s">
        <v>30</v>
      </c>
      <c r="B48" s="90" t="s">
        <v>113</v>
      </c>
      <c r="C48" s="90">
        <v>201411</v>
      </c>
      <c r="D48" s="90">
        <v>37035</v>
      </c>
      <c r="E48" s="90"/>
      <c r="F48" s="90">
        <v>164376</v>
      </c>
      <c r="G48" s="81"/>
      <c r="H48" s="90" t="s">
        <v>114</v>
      </c>
      <c r="I48" s="90">
        <v>48680</v>
      </c>
      <c r="J48" s="90"/>
      <c r="K48" s="90"/>
      <c r="L48" s="90">
        <v>48680</v>
      </c>
      <c r="M48" s="86"/>
    </row>
    <row r="49" spans="1:13" ht="24.95" customHeight="1" x14ac:dyDescent="0.2">
      <c r="A49" s="91" t="s">
        <v>39</v>
      </c>
      <c r="B49" s="92" t="s">
        <v>120</v>
      </c>
      <c r="C49" s="92"/>
      <c r="D49" s="92">
        <v>16835</v>
      </c>
      <c r="E49" s="92"/>
      <c r="F49" s="92"/>
      <c r="G49" s="81"/>
      <c r="H49" s="92" t="s">
        <v>44</v>
      </c>
      <c r="I49" s="92"/>
      <c r="J49" s="92"/>
      <c r="K49" s="92"/>
      <c r="L49" s="92"/>
      <c r="M49" s="86"/>
    </row>
    <row r="50" spans="1:13" ht="24.95" customHeight="1" x14ac:dyDescent="0.2">
      <c r="A50" s="93" t="s">
        <v>40</v>
      </c>
      <c r="B50" s="94" t="s">
        <v>121</v>
      </c>
      <c r="C50" s="94"/>
      <c r="D50" s="94">
        <v>20200</v>
      </c>
      <c r="E50" s="94"/>
      <c r="F50" s="94"/>
      <c r="G50" s="81"/>
      <c r="H50" s="94" t="s">
        <v>48</v>
      </c>
      <c r="I50" s="94"/>
      <c r="J50" s="94"/>
      <c r="K50" s="94"/>
      <c r="L50" s="94"/>
      <c r="M50" s="86"/>
    </row>
    <row r="51" spans="1:13" ht="24.95" customHeight="1" x14ac:dyDescent="0.2">
      <c r="A51" s="10"/>
      <c r="B51" s="33"/>
      <c r="C51" s="33"/>
      <c r="D51" s="33"/>
      <c r="E51" s="33"/>
      <c r="F51" s="33"/>
      <c r="G51" s="33">
        <v>0</v>
      </c>
      <c r="H51" s="33"/>
      <c r="I51" s="33"/>
      <c r="J51" s="33"/>
      <c r="K51" s="33"/>
      <c r="L51" s="33"/>
      <c r="M51" s="86"/>
    </row>
    <row r="52" spans="1:13" ht="35.450000000000003" customHeight="1" x14ac:dyDescent="0.2">
      <c r="A52" s="143" t="s">
        <v>41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86"/>
    </row>
    <row r="53" spans="1:13" ht="20.100000000000001" customHeight="1" x14ac:dyDescent="0.2">
      <c r="K53" s="145">
        <v>44967</v>
      </c>
      <c r="L53" s="146"/>
    </row>
  </sheetData>
  <mergeCells count="11">
    <mergeCell ref="K53:L53"/>
    <mergeCell ref="A32:A33"/>
    <mergeCell ref="M32:M33"/>
    <mergeCell ref="A52:L52"/>
    <mergeCell ref="A2:M2"/>
    <mergeCell ref="B4:F4"/>
    <mergeCell ref="H4:L4"/>
    <mergeCell ref="A8:A10"/>
    <mergeCell ref="M8:M10"/>
    <mergeCell ref="A27:A30"/>
    <mergeCell ref="M27:M30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41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1CC7-5D38-4581-B922-B65442D112B9}">
  <sheetPr>
    <pageSetUpPr fitToPage="1"/>
  </sheetPr>
  <dimension ref="A1:N52"/>
  <sheetViews>
    <sheetView workbookViewId="0">
      <selection activeCell="M50" sqref="M50"/>
    </sheetView>
  </sheetViews>
  <sheetFormatPr baseColWidth="10" defaultColWidth="9" defaultRowHeight="12.75" x14ac:dyDescent="0.2"/>
  <cols>
    <col min="1" max="1" width="34.42578125" style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6" width="20.42578125" style="1" bestFit="1" customWidth="1"/>
    <col min="7" max="7" width="12.7109375" style="1" customWidth="1"/>
    <col min="8" max="8" width="23.85546875" style="1" bestFit="1" customWidth="1"/>
    <col min="9" max="9" width="12.7109375" style="1" customWidth="1"/>
    <col min="10" max="10" width="19.42578125" style="3" customWidth="1"/>
    <col min="11" max="11" width="1.7109375" style="1" customWidth="1"/>
    <col min="12" max="14" width="12.7109375" style="98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24" t="s">
        <v>138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30.2" customHeight="1" x14ac:dyDescent="0.25">
      <c r="A3" s="10"/>
      <c r="B3" s="11" t="s">
        <v>34</v>
      </c>
      <c r="C3" s="11" t="s">
        <v>36</v>
      </c>
      <c r="D3" s="130" t="s">
        <v>126</v>
      </c>
      <c r="E3" s="10"/>
      <c r="F3" s="10"/>
      <c r="G3" s="10"/>
      <c r="H3" s="10"/>
      <c r="I3" s="10"/>
      <c r="J3" s="10"/>
    </row>
    <row r="4" spans="1:14" ht="30.2" customHeight="1" thickBot="1" x14ac:dyDescent="0.3">
      <c r="A4" s="10"/>
      <c r="B4" s="11"/>
      <c r="C4" s="11"/>
      <c r="D4" s="138"/>
      <c r="E4" s="10"/>
      <c r="F4" s="10"/>
      <c r="G4" s="10"/>
      <c r="H4" s="10"/>
      <c r="I4" s="10"/>
      <c r="J4" s="10"/>
      <c r="L4" s="151" t="s">
        <v>139</v>
      </c>
      <c r="M4" s="151"/>
      <c r="N4" s="151"/>
    </row>
    <row r="5" spans="1:14" ht="30.75" customHeight="1" x14ac:dyDescent="0.2">
      <c r="A5" s="37" t="s">
        <v>0</v>
      </c>
      <c r="B5" s="38" t="s">
        <v>1</v>
      </c>
      <c r="C5" s="39" t="s">
        <v>1</v>
      </c>
      <c r="D5" s="138"/>
      <c r="E5" s="10"/>
      <c r="F5" s="12" t="s">
        <v>42</v>
      </c>
      <c r="G5" s="46"/>
      <c r="H5" s="12" t="s">
        <v>117</v>
      </c>
      <c r="I5" s="46"/>
      <c r="J5" s="66" t="s">
        <v>119</v>
      </c>
      <c r="L5" s="101" t="s">
        <v>141</v>
      </c>
      <c r="M5" s="101" t="s">
        <v>140</v>
      </c>
      <c r="N5" s="101" t="s">
        <v>37</v>
      </c>
    </row>
    <row r="6" spans="1:14" ht="24.95" customHeight="1" x14ac:dyDescent="0.2">
      <c r="A6" s="6" t="s">
        <v>2</v>
      </c>
      <c r="B6" s="7">
        <v>98128</v>
      </c>
      <c r="C6" s="8" t="e">
        <f>28081+#REF!</f>
        <v>#REF!</v>
      </c>
      <c r="D6" s="40" t="e">
        <f>B6+C6</f>
        <v>#REF!</v>
      </c>
      <c r="E6" s="41"/>
      <c r="F6" s="17" t="s">
        <v>43</v>
      </c>
      <c r="G6" s="34">
        <f>+'RH MENSUAL 2023'!G8+'RH MENSUAL 2023'!G45/2</f>
        <v>166957</v>
      </c>
      <c r="H6" s="19" t="s">
        <v>44</v>
      </c>
      <c r="I6" s="18">
        <f>+'RH MENSUAL 2023'!J8+'RH MENSUAL 2023'!J45/2</f>
        <v>66250</v>
      </c>
      <c r="J6" s="64">
        <f>+G6+I6</f>
        <v>233207</v>
      </c>
      <c r="L6" s="99">
        <f>+I6/J6</f>
        <v>0.28408238174668854</v>
      </c>
      <c r="M6" s="99">
        <f>+I6/$I$44</f>
        <v>0.19122362917913829</v>
      </c>
      <c r="N6" s="99">
        <f>+I6/$J$44</f>
        <v>4.9222470707986299E-2</v>
      </c>
    </row>
    <row r="7" spans="1:14" ht="24.95" customHeight="1" x14ac:dyDescent="0.2">
      <c r="A7" s="6" t="s">
        <v>3</v>
      </c>
      <c r="B7" s="7">
        <v>3530</v>
      </c>
      <c r="C7" s="8">
        <v>0</v>
      </c>
      <c r="D7" s="9">
        <f>B7+C7</f>
        <v>3530</v>
      </c>
      <c r="E7" s="10"/>
      <c r="F7" s="17" t="s">
        <v>45</v>
      </c>
      <c r="G7" s="34">
        <f>+'RH MENSUAL 2023'!G9</f>
        <v>3068</v>
      </c>
      <c r="H7" s="19" t="s">
        <v>46</v>
      </c>
      <c r="I7" s="18">
        <f>+'RH MENSUAL 2023'!J9</f>
        <v>462</v>
      </c>
      <c r="J7" s="64">
        <f>+G7+I7</f>
        <v>3530</v>
      </c>
      <c r="L7" s="99">
        <f t="shared" ref="L7:L42" si="0">+I7/J7</f>
        <v>0.13087818696883852</v>
      </c>
      <c r="M7" s="99">
        <f t="shared" ref="M7:M42" si="1">+I7/$I$44</f>
        <v>1.3335142140492361E-3</v>
      </c>
      <c r="N7" s="99">
        <f t="shared" ref="N7:N42" si="2">+I7/$J$44</f>
        <v>3.4325707874852335E-4</v>
      </c>
    </row>
    <row r="8" spans="1:14" ht="24.95" customHeight="1" x14ac:dyDescent="0.2">
      <c r="A8" s="129" t="s">
        <v>4</v>
      </c>
      <c r="B8" s="118">
        <f>157386+4976</f>
        <v>162362</v>
      </c>
      <c r="C8" s="119">
        <f>48335+2200</f>
        <v>50535</v>
      </c>
      <c r="D8" s="120">
        <f>B8+C8</f>
        <v>212897</v>
      </c>
      <c r="E8" s="10"/>
      <c r="F8" s="17" t="s">
        <v>47</v>
      </c>
      <c r="G8" s="34">
        <f>+'RH MENSUAL 2023'!G10+'RH MENSUAL 2023'!G45/2</f>
        <v>212181</v>
      </c>
      <c r="H8" s="19" t="s">
        <v>48</v>
      </c>
      <c r="I8" s="18">
        <f>+'RH MENSUAL 2023'!J10+'RH MENSUAL 2023'!J45/2</f>
        <v>94675</v>
      </c>
      <c r="J8" s="137">
        <f>+I8+I9+I10+G8+G9+G10</f>
        <v>320525</v>
      </c>
      <c r="L8" s="150">
        <f>+(I8+I9+I10)/J8</f>
        <v>0.30909913423289914</v>
      </c>
      <c r="M8" s="150">
        <f>+(+I8+I9+I10)/$I$44</f>
        <v>0.28596663905349357</v>
      </c>
      <c r="N8" s="150">
        <f>+(+I8+I9+I10)/$J$44</f>
        <v>7.3610068874309958E-2</v>
      </c>
    </row>
    <row r="9" spans="1:14" ht="24.95" customHeight="1" x14ac:dyDescent="0.2">
      <c r="A9" s="129"/>
      <c r="B9" s="118"/>
      <c r="C9" s="119"/>
      <c r="D9" s="120"/>
      <c r="E9" s="10"/>
      <c r="F9" s="17" t="s">
        <v>49</v>
      </c>
      <c r="G9" s="34">
        <f>+'RH MENSUAL 2023'!G11</f>
        <v>5094</v>
      </c>
      <c r="H9" s="19" t="s">
        <v>50</v>
      </c>
      <c r="I9" s="18">
        <f>+'RH MENSUAL 2023'!J11</f>
        <v>1399</v>
      </c>
      <c r="J9" s="137"/>
      <c r="L9" s="150"/>
      <c r="M9" s="150"/>
      <c r="N9" s="150"/>
    </row>
    <row r="10" spans="1:14" ht="24.95" customHeight="1" x14ac:dyDescent="0.2">
      <c r="A10" s="129"/>
      <c r="B10" s="118"/>
      <c r="C10" s="119"/>
      <c r="D10" s="120"/>
      <c r="E10" s="10"/>
      <c r="F10" s="17" t="s">
        <v>75</v>
      </c>
      <c r="G10" s="34">
        <f>+'RH MENSUAL 2023'!G12</f>
        <v>4176</v>
      </c>
      <c r="H10" s="19" t="s">
        <v>76</v>
      </c>
      <c r="I10" s="18">
        <f>+'RH MENSUAL 2023'!J12</f>
        <v>3000</v>
      </c>
      <c r="J10" s="137"/>
      <c r="L10" s="150"/>
      <c r="M10" s="150"/>
      <c r="N10" s="150"/>
    </row>
    <row r="11" spans="1:14" ht="24.95" customHeight="1" x14ac:dyDescent="0.2">
      <c r="A11" s="6" t="s">
        <v>5</v>
      </c>
      <c r="B11" s="7">
        <v>4995</v>
      </c>
      <c r="C11" s="8">
        <v>727</v>
      </c>
      <c r="D11" s="9">
        <f t="shared" ref="D11:D42" si="3">B11+C11</f>
        <v>5722</v>
      </c>
      <c r="E11" s="10"/>
      <c r="F11" s="17" t="s">
        <v>51</v>
      </c>
      <c r="G11" s="34">
        <f>+'RH MENSUAL 2023'!G13</f>
        <v>4395</v>
      </c>
      <c r="H11" s="19" t="s">
        <v>52</v>
      </c>
      <c r="I11" s="18">
        <f>+'RH MENSUAL 2023'!J13</f>
        <v>1327</v>
      </c>
      <c r="J11" s="64">
        <f>+G11+I11</f>
        <v>5722</v>
      </c>
      <c r="L11" s="99">
        <f t="shared" si="0"/>
        <v>0.23191191890947221</v>
      </c>
      <c r="M11" s="99">
        <f t="shared" si="1"/>
        <v>3.830245372388174E-3</v>
      </c>
      <c r="N11" s="99">
        <f t="shared" si="2"/>
        <v>9.8593537553958973E-4</v>
      </c>
    </row>
    <row r="12" spans="1:14" ht="24.95" customHeight="1" x14ac:dyDescent="0.2">
      <c r="A12" s="6" t="s">
        <v>6</v>
      </c>
      <c r="B12" s="7">
        <v>3393</v>
      </c>
      <c r="C12" s="8">
        <v>1310</v>
      </c>
      <c r="D12" s="9">
        <f t="shared" si="3"/>
        <v>4703</v>
      </c>
      <c r="E12" s="10"/>
      <c r="F12" s="17" t="s">
        <v>55</v>
      </c>
      <c r="G12" s="34">
        <f>+'RH MENSUAL 2023'!G14</f>
        <v>2930</v>
      </c>
      <c r="H12" s="19" t="s">
        <v>56</v>
      </c>
      <c r="I12" s="18">
        <f>+'RH MENSUAL 2023'!J14</f>
        <v>1773</v>
      </c>
      <c r="J12" s="64">
        <f t="shared" ref="J12:J26" si="4">+G12+I12</f>
        <v>4703</v>
      </c>
      <c r="L12" s="99">
        <f t="shared" si="0"/>
        <v>0.37699340846268337</v>
      </c>
      <c r="M12" s="99">
        <f t="shared" si="1"/>
        <v>5.1175772759941467E-3</v>
      </c>
      <c r="N12" s="99">
        <f t="shared" si="2"/>
        <v>1.3173047632492033E-3</v>
      </c>
    </row>
    <row r="13" spans="1:14" ht="24.95" customHeight="1" x14ac:dyDescent="0.2">
      <c r="A13" s="6" t="s">
        <v>7</v>
      </c>
      <c r="B13" s="7">
        <v>4195</v>
      </c>
      <c r="C13" s="8">
        <v>201</v>
      </c>
      <c r="D13" s="9">
        <f t="shared" si="3"/>
        <v>4396</v>
      </c>
      <c r="E13" s="10"/>
      <c r="F13" s="17" t="s">
        <v>57</v>
      </c>
      <c r="G13" s="34">
        <f>+'RH MENSUAL 2023'!G15</f>
        <v>3395</v>
      </c>
      <c r="H13" s="19" t="s">
        <v>58</v>
      </c>
      <c r="I13" s="18">
        <f>+'RH MENSUAL 2023'!J15</f>
        <v>1001</v>
      </c>
      <c r="J13" s="64">
        <f t="shared" si="4"/>
        <v>4396</v>
      </c>
      <c r="L13" s="99">
        <f t="shared" si="0"/>
        <v>0.22770700636942676</v>
      </c>
      <c r="M13" s="99">
        <f t="shared" si="1"/>
        <v>2.8892807971066781E-3</v>
      </c>
      <c r="N13" s="99">
        <f t="shared" si="2"/>
        <v>7.4372367062180056E-4</v>
      </c>
    </row>
    <row r="14" spans="1:14" ht="24.95" customHeight="1" x14ac:dyDescent="0.2">
      <c r="A14" s="6" t="s">
        <v>8</v>
      </c>
      <c r="B14" s="7">
        <v>2572</v>
      </c>
      <c r="C14" s="8">
        <v>439</v>
      </c>
      <c r="D14" s="9">
        <f t="shared" si="3"/>
        <v>3011</v>
      </c>
      <c r="E14" s="10"/>
      <c r="F14" s="17" t="s">
        <v>59</v>
      </c>
      <c r="G14" s="34">
        <f>+'RH MENSUAL 2023'!G16</f>
        <v>2200</v>
      </c>
      <c r="H14" s="19" t="s">
        <v>60</v>
      </c>
      <c r="I14" s="18">
        <f>+'RH MENSUAL 2023'!J16</f>
        <v>811</v>
      </c>
      <c r="J14" s="64">
        <f t="shared" si="4"/>
        <v>3011</v>
      </c>
      <c r="L14" s="99">
        <f t="shared" si="0"/>
        <v>0.26934573231484554</v>
      </c>
      <c r="M14" s="99">
        <f t="shared" si="1"/>
        <v>2.340865860592923E-3</v>
      </c>
      <c r="N14" s="99">
        <f t="shared" si="2"/>
        <v>6.0255733953474546E-4</v>
      </c>
    </row>
    <row r="15" spans="1:14" ht="24.95" customHeight="1" x14ac:dyDescent="0.2">
      <c r="A15" s="6" t="s">
        <v>9</v>
      </c>
      <c r="B15" s="7">
        <v>2998</v>
      </c>
      <c r="C15" s="8">
        <v>200</v>
      </c>
      <c r="D15" s="9">
        <f t="shared" si="3"/>
        <v>3198</v>
      </c>
      <c r="E15" s="10"/>
      <c r="F15" s="17" t="s">
        <v>61</v>
      </c>
      <c r="G15" s="34">
        <f>+'RH MENSUAL 2023'!G17</f>
        <v>2398</v>
      </c>
      <c r="H15" s="19" t="s">
        <v>62</v>
      </c>
      <c r="I15" s="18">
        <f>+'RH MENSUAL 2023'!J17</f>
        <v>800</v>
      </c>
      <c r="J15" s="64">
        <f t="shared" si="4"/>
        <v>3198</v>
      </c>
      <c r="L15" s="99">
        <f t="shared" si="0"/>
        <v>0.25015634771732331</v>
      </c>
      <c r="M15" s="99">
        <f t="shared" si="1"/>
        <v>2.3091155221631795E-3</v>
      </c>
      <c r="N15" s="99">
        <f t="shared" si="2"/>
        <v>5.9438455194549494E-4</v>
      </c>
    </row>
    <row r="16" spans="1:14" ht="24.95" customHeight="1" x14ac:dyDescent="0.2">
      <c r="A16" s="6" t="s">
        <v>10</v>
      </c>
      <c r="B16" s="7">
        <v>8972</v>
      </c>
      <c r="C16" s="8">
        <v>2165</v>
      </c>
      <c r="D16" s="9">
        <f t="shared" si="3"/>
        <v>11137</v>
      </c>
      <c r="E16" s="10"/>
      <c r="F16" s="17" t="s">
        <v>63</v>
      </c>
      <c r="G16" s="34">
        <f>+'RH MENSUAL 2023'!G18</f>
        <v>7369</v>
      </c>
      <c r="H16" s="19" t="s">
        <v>64</v>
      </c>
      <c r="I16" s="18">
        <f>+'RH MENSUAL 2023'!J18</f>
        <v>3768</v>
      </c>
      <c r="J16" s="64">
        <f t="shared" si="4"/>
        <v>11137</v>
      </c>
      <c r="L16" s="99">
        <f t="shared" si="0"/>
        <v>0.33833168716889644</v>
      </c>
      <c r="M16" s="99">
        <f t="shared" si="1"/>
        <v>1.0875934109388575E-2</v>
      </c>
      <c r="N16" s="99">
        <f t="shared" si="2"/>
        <v>2.7995512396632814E-3</v>
      </c>
    </row>
    <row r="17" spans="1:14" ht="24.95" customHeight="1" x14ac:dyDescent="0.2">
      <c r="A17" s="6" t="s">
        <v>11</v>
      </c>
      <c r="B17" s="7">
        <v>4145</v>
      </c>
      <c r="C17" s="8">
        <v>138</v>
      </c>
      <c r="D17" s="9">
        <f t="shared" si="3"/>
        <v>4283</v>
      </c>
      <c r="E17" s="10"/>
      <c r="F17" s="17" t="s">
        <v>65</v>
      </c>
      <c r="G17" s="34">
        <f>+'RH MENSUAL 2023'!G19</f>
        <v>3483</v>
      </c>
      <c r="H17" s="19" t="s">
        <v>66</v>
      </c>
      <c r="I17" s="18">
        <f>+'RH MENSUAL 2023'!J19</f>
        <v>800</v>
      </c>
      <c r="J17" s="64">
        <f t="shared" si="4"/>
        <v>4283</v>
      </c>
      <c r="L17" s="99">
        <f t="shared" si="0"/>
        <v>0.18678496381041326</v>
      </c>
      <c r="M17" s="99">
        <f t="shared" si="1"/>
        <v>2.3091155221631795E-3</v>
      </c>
      <c r="N17" s="99">
        <f t="shared" si="2"/>
        <v>5.9438455194549494E-4</v>
      </c>
    </row>
    <row r="18" spans="1:14" ht="24.95" customHeight="1" x14ac:dyDescent="0.2">
      <c r="A18" s="6" t="s">
        <v>12</v>
      </c>
      <c r="B18" s="7">
        <v>4180</v>
      </c>
      <c r="C18" s="8">
        <v>400</v>
      </c>
      <c r="D18" s="9">
        <f t="shared" si="3"/>
        <v>4580</v>
      </c>
      <c r="E18" s="10"/>
      <c r="F18" s="17" t="s">
        <v>67</v>
      </c>
      <c r="G18" s="34">
        <f>+'RH MENSUAL 2023'!G20</f>
        <v>3386</v>
      </c>
      <c r="H18" s="19" t="s">
        <v>68</v>
      </c>
      <c r="I18" s="18">
        <f>+'RH MENSUAL 2023'!J20</f>
        <v>1194</v>
      </c>
      <c r="J18" s="64">
        <f t="shared" si="4"/>
        <v>4580</v>
      </c>
      <c r="L18" s="99">
        <f t="shared" si="0"/>
        <v>0.26069868995633189</v>
      </c>
      <c r="M18" s="99">
        <f t="shared" si="1"/>
        <v>3.4463549168285454E-3</v>
      </c>
      <c r="N18" s="99">
        <f t="shared" si="2"/>
        <v>8.8711894377865115E-4</v>
      </c>
    </row>
    <row r="19" spans="1:14" ht="24.95" customHeight="1" x14ac:dyDescent="0.2">
      <c r="A19" s="6" t="s">
        <v>13</v>
      </c>
      <c r="B19" s="7">
        <v>5787</v>
      </c>
      <c r="C19" s="8">
        <v>968</v>
      </c>
      <c r="D19" s="9">
        <f t="shared" si="3"/>
        <v>6755</v>
      </c>
      <c r="E19" s="10"/>
      <c r="F19" s="17" t="s">
        <v>69</v>
      </c>
      <c r="G19" s="34">
        <f>+'RH MENSUAL 2023'!G21</f>
        <v>4791</v>
      </c>
      <c r="H19" s="19" t="s">
        <v>70</v>
      </c>
      <c r="I19" s="18">
        <f>+'RH MENSUAL 2023'!J21</f>
        <v>1964</v>
      </c>
      <c r="J19" s="64">
        <f t="shared" si="4"/>
        <v>6755</v>
      </c>
      <c r="L19" s="99">
        <f t="shared" si="0"/>
        <v>0.2907475943745374</v>
      </c>
      <c r="M19" s="99">
        <f t="shared" si="1"/>
        <v>5.6688786069106056E-3</v>
      </c>
      <c r="N19" s="99">
        <f t="shared" si="2"/>
        <v>1.45921407502619E-3</v>
      </c>
    </row>
    <row r="20" spans="1:14" ht="24.95" customHeight="1" x14ac:dyDescent="0.2">
      <c r="A20" s="6" t="s">
        <v>14</v>
      </c>
      <c r="B20" s="7">
        <v>17139</v>
      </c>
      <c r="C20" s="8">
        <v>4797</v>
      </c>
      <c r="D20" s="9">
        <f t="shared" si="3"/>
        <v>21936</v>
      </c>
      <c r="E20" s="10"/>
      <c r="F20" s="17" t="s">
        <v>71</v>
      </c>
      <c r="G20" s="34">
        <f>+'RH MENSUAL 2023'!G22</f>
        <v>14342</v>
      </c>
      <c r="H20" s="19" t="s">
        <v>72</v>
      </c>
      <c r="I20" s="18">
        <f>+'RH MENSUAL 2023'!J22</f>
        <v>7594</v>
      </c>
      <c r="J20" s="64">
        <f t="shared" si="4"/>
        <v>21936</v>
      </c>
      <c r="L20" s="99">
        <f t="shared" si="0"/>
        <v>0.34618891320204231</v>
      </c>
      <c r="M20" s="99">
        <f t="shared" si="1"/>
        <v>2.1919279094133982E-2</v>
      </c>
      <c r="N20" s="99">
        <f t="shared" si="2"/>
        <v>5.6421953593426104E-3</v>
      </c>
    </row>
    <row r="21" spans="1:14" ht="24.95" customHeight="1" x14ac:dyDescent="0.2">
      <c r="A21" s="6" t="s">
        <v>15</v>
      </c>
      <c r="B21" s="7">
        <v>22192</v>
      </c>
      <c r="C21" s="8">
        <v>4406</v>
      </c>
      <c r="D21" s="9">
        <f t="shared" si="3"/>
        <v>26598</v>
      </c>
      <c r="E21" s="10"/>
      <c r="F21" s="17" t="s">
        <v>73</v>
      </c>
      <c r="G21" s="34">
        <f>+'RH MENSUAL 2023'!G23</f>
        <v>18180</v>
      </c>
      <c r="H21" s="19" t="s">
        <v>74</v>
      </c>
      <c r="I21" s="18">
        <f>+'RH MENSUAL 2023'!J23</f>
        <v>8518</v>
      </c>
      <c r="J21" s="64">
        <f t="shared" si="4"/>
        <v>26698</v>
      </c>
      <c r="L21" s="99">
        <f t="shared" si="0"/>
        <v>0.31905011611356654</v>
      </c>
      <c r="M21" s="99">
        <f t="shared" si="1"/>
        <v>2.4586307522232453E-2</v>
      </c>
      <c r="N21" s="99">
        <f t="shared" si="2"/>
        <v>6.3287095168396571E-3</v>
      </c>
    </row>
    <row r="22" spans="1:14" ht="24.95" customHeight="1" x14ac:dyDescent="0.2">
      <c r="A22" s="6" t="s">
        <v>16</v>
      </c>
      <c r="B22" s="7">
        <v>15399</v>
      </c>
      <c r="C22" s="8">
        <v>3400</v>
      </c>
      <c r="D22" s="9">
        <f t="shared" si="3"/>
        <v>18799</v>
      </c>
      <c r="E22" s="10"/>
      <c r="F22" s="17" t="s">
        <v>77</v>
      </c>
      <c r="G22" s="34">
        <f>+'RH MENSUAL 2023'!G24</f>
        <v>12599</v>
      </c>
      <c r="H22" s="19" t="s">
        <v>78</v>
      </c>
      <c r="I22" s="18">
        <f>+'RH MENSUAL 2023'!J24</f>
        <v>6200</v>
      </c>
      <c r="J22" s="64">
        <f t="shared" si="4"/>
        <v>18799</v>
      </c>
      <c r="L22" s="99">
        <f t="shared" si="0"/>
        <v>0.32980477684983245</v>
      </c>
      <c r="M22" s="99">
        <f t="shared" si="1"/>
        <v>1.7895645296764639E-2</v>
      </c>
      <c r="N22" s="99">
        <f t="shared" si="2"/>
        <v>4.6064802775775855E-3</v>
      </c>
    </row>
    <row r="23" spans="1:14" ht="24.95" customHeight="1" x14ac:dyDescent="0.2">
      <c r="A23" s="6" t="s">
        <v>17</v>
      </c>
      <c r="B23" s="7">
        <v>32788</v>
      </c>
      <c r="C23" s="8">
        <v>0</v>
      </c>
      <c r="D23" s="9">
        <f t="shared" si="3"/>
        <v>32788</v>
      </c>
      <c r="E23" s="10"/>
      <c r="F23" s="17" t="s">
        <v>79</v>
      </c>
      <c r="G23" s="34">
        <f>+'RH MENSUAL 2023'!G25</f>
        <v>25585</v>
      </c>
      <c r="H23" s="19" t="s">
        <v>80</v>
      </c>
      <c r="I23" s="18">
        <f>+'RH MENSUAL 2023'!J25</f>
        <v>7203</v>
      </c>
      <c r="J23" s="64">
        <f t="shared" si="4"/>
        <v>32788</v>
      </c>
      <c r="L23" s="99">
        <f t="shared" si="0"/>
        <v>0.21968403074295473</v>
      </c>
      <c r="M23" s="99">
        <f t="shared" si="1"/>
        <v>2.0790698882676727E-2</v>
      </c>
      <c r="N23" s="99">
        <f t="shared" si="2"/>
        <v>5.3516899095792502E-3</v>
      </c>
    </row>
    <row r="24" spans="1:14" ht="24.95" customHeight="1" x14ac:dyDescent="0.2">
      <c r="A24" s="6" t="s">
        <v>18</v>
      </c>
      <c r="B24" s="7">
        <v>200</v>
      </c>
      <c r="C24" s="8">
        <v>0</v>
      </c>
      <c r="D24" s="9">
        <f t="shared" si="3"/>
        <v>200</v>
      </c>
      <c r="E24" s="10"/>
      <c r="F24" s="17" t="s">
        <v>81</v>
      </c>
      <c r="G24" s="34">
        <f>+'RH MENSUAL 2023'!G26</f>
        <v>0</v>
      </c>
      <c r="H24" s="19" t="s">
        <v>82</v>
      </c>
      <c r="I24" s="18">
        <f>+'RH MENSUAL 2023'!J26</f>
        <v>200</v>
      </c>
      <c r="J24" s="64">
        <f t="shared" si="4"/>
        <v>200</v>
      </c>
      <c r="L24" s="99">
        <f t="shared" si="0"/>
        <v>1</v>
      </c>
      <c r="M24" s="99">
        <f t="shared" si="1"/>
        <v>5.7727888054079487E-4</v>
      </c>
      <c r="N24" s="99">
        <f t="shared" si="2"/>
        <v>1.4859613798637374E-4</v>
      </c>
    </row>
    <row r="25" spans="1:14" ht="24.95" customHeight="1" x14ac:dyDescent="0.2">
      <c r="A25" s="6" t="s">
        <v>19</v>
      </c>
      <c r="B25" s="7">
        <v>3121</v>
      </c>
      <c r="C25" s="8">
        <v>2199</v>
      </c>
      <c r="D25" s="9">
        <f t="shared" si="3"/>
        <v>5320</v>
      </c>
      <c r="E25" s="10"/>
      <c r="F25" s="17" t="s">
        <v>83</v>
      </c>
      <c r="G25" s="34">
        <f>+'RH MENSUAL 2023'!G27</f>
        <v>5120</v>
      </c>
      <c r="H25" s="19" t="s">
        <v>84</v>
      </c>
      <c r="I25" s="18">
        <f>+'RH MENSUAL 2023'!J27</f>
        <v>200</v>
      </c>
      <c r="J25" s="64">
        <f t="shared" si="4"/>
        <v>5320</v>
      </c>
      <c r="L25" s="99">
        <f t="shared" si="0"/>
        <v>3.7593984962406013E-2</v>
      </c>
      <c r="M25" s="99">
        <f t="shared" si="1"/>
        <v>5.7727888054079487E-4</v>
      </c>
      <c r="N25" s="99">
        <f t="shared" si="2"/>
        <v>1.4859613798637374E-4</v>
      </c>
    </row>
    <row r="26" spans="1:14" ht="24.95" customHeight="1" x14ac:dyDescent="0.2">
      <c r="A26" s="6" t="s">
        <v>20</v>
      </c>
      <c r="B26" s="7">
        <v>2600</v>
      </c>
      <c r="C26" s="8">
        <v>600</v>
      </c>
      <c r="D26" s="9">
        <f t="shared" si="3"/>
        <v>3200</v>
      </c>
      <c r="E26" s="10"/>
      <c r="F26" s="17" t="s">
        <v>85</v>
      </c>
      <c r="G26" s="34">
        <f>+'RH MENSUAL 2023'!G28</f>
        <v>2200</v>
      </c>
      <c r="H26" s="19" t="s">
        <v>86</v>
      </c>
      <c r="I26" s="18">
        <f>+'RH MENSUAL 2023'!J28</f>
        <v>1000</v>
      </c>
      <c r="J26" s="64">
        <f t="shared" si="4"/>
        <v>3200</v>
      </c>
      <c r="L26" s="99">
        <f t="shared" si="0"/>
        <v>0.3125</v>
      </c>
      <c r="M26" s="99">
        <f t="shared" si="1"/>
        <v>2.8863944027039744E-3</v>
      </c>
      <c r="N26" s="99">
        <f t="shared" si="2"/>
        <v>7.4298068993186865E-4</v>
      </c>
    </row>
    <row r="27" spans="1:14" ht="24.95" customHeight="1" x14ac:dyDescent="0.2">
      <c r="A27" s="129" t="s">
        <v>21</v>
      </c>
      <c r="B27" s="127">
        <f>44507+800+7399</f>
        <v>52706</v>
      </c>
      <c r="C27" s="128">
        <f>10399+800</f>
        <v>11199</v>
      </c>
      <c r="D27" s="120">
        <f t="shared" si="3"/>
        <v>63905</v>
      </c>
      <c r="E27" s="10"/>
      <c r="F27" s="17" t="s">
        <v>87</v>
      </c>
      <c r="G27" s="34">
        <f>+'RH MENSUAL 2023'!G29</f>
        <v>36535</v>
      </c>
      <c r="H27" s="19" t="s">
        <v>88</v>
      </c>
      <c r="I27" s="18">
        <f>+'RH MENSUAL 2023'!J29</f>
        <v>17979</v>
      </c>
      <c r="J27" s="137">
        <f>+G27+I27+G28+I28+G29+I29+G30+I30</f>
        <v>63905</v>
      </c>
      <c r="L27" s="150">
        <f>+(+I27+I28+I29+I30)/J27</f>
        <v>0.31562475549644003</v>
      </c>
      <c r="M27" s="150">
        <f>+(+I27+I28+I29+I30)/$I$44</f>
        <v>5.8218575102539159E-2</v>
      </c>
      <c r="N27" s="150">
        <f>+(+I27+I28+I29+I30)/$J$44</f>
        <v>1.4985920515925791E-2</v>
      </c>
    </row>
    <row r="28" spans="1:14" ht="24.95" customHeight="1" x14ac:dyDescent="0.2">
      <c r="A28" s="129"/>
      <c r="B28" s="127"/>
      <c r="C28" s="128"/>
      <c r="D28" s="120"/>
      <c r="E28" s="10"/>
      <c r="F28" s="17" t="s">
        <v>53</v>
      </c>
      <c r="G28" s="34">
        <f>+'RH MENSUAL 2023'!G30</f>
        <v>800</v>
      </c>
      <c r="H28" s="19" t="s">
        <v>54</v>
      </c>
      <c r="I28" s="18">
        <f>+'RH MENSUAL 2023'!J30</f>
        <v>0</v>
      </c>
      <c r="J28" s="137"/>
      <c r="L28" s="150"/>
      <c r="M28" s="150"/>
      <c r="N28" s="150"/>
    </row>
    <row r="29" spans="1:14" ht="24.95" customHeight="1" x14ac:dyDescent="0.2">
      <c r="A29" s="129"/>
      <c r="B29" s="127"/>
      <c r="C29" s="128"/>
      <c r="D29" s="120"/>
      <c r="E29" s="10"/>
      <c r="F29" s="17" t="s">
        <v>99</v>
      </c>
      <c r="G29" s="34">
        <f>+'RH MENSUAL 2023'!G31</f>
        <v>6200</v>
      </c>
      <c r="H29" s="19" t="s">
        <v>100</v>
      </c>
      <c r="I29" s="18">
        <f>+'RH MENSUAL 2023'!J31</f>
        <v>1999</v>
      </c>
      <c r="J29" s="137"/>
      <c r="L29" s="150"/>
      <c r="M29" s="150"/>
      <c r="N29" s="150"/>
    </row>
    <row r="30" spans="1:14" ht="24.95" customHeight="1" x14ac:dyDescent="0.2">
      <c r="A30" s="129"/>
      <c r="B30" s="127"/>
      <c r="C30" s="128"/>
      <c r="D30" s="120"/>
      <c r="E30" s="10"/>
      <c r="F30" s="17" t="s">
        <v>89</v>
      </c>
      <c r="G30" s="34">
        <f>+'RH MENSUAL 2023'!G32</f>
        <v>200</v>
      </c>
      <c r="H30" s="19" t="s">
        <v>90</v>
      </c>
      <c r="I30" s="18">
        <f>+'RH MENSUAL 2023'!J32</f>
        <v>192</v>
      </c>
      <c r="J30" s="137"/>
      <c r="L30" s="150"/>
      <c r="M30" s="150"/>
      <c r="N30" s="150"/>
    </row>
    <row r="31" spans="1:14" ht="24.95" customHeight="1" x14ac:dyDescent="0.2">
      <c r="A31" s="6" t="s">
        <v>22</v>
      </c>
      <c r="B31" s="7">
        <v>0</v>
      </c>
      <c r="C31" s="8">
        <v>2392</v>
      </c>
      <c r="D31" s="9">
        <f t="shared" si="3"/>
        <v>2392</v>
      </c>
      <c r="E31" s="10"/>
      <c r="F31" s="17"/>
      <c r="G31" s="34">
        <f>+'RH MENSUAL 2023'!G33</f>
        <v>0</v>
      </c>
      <c r="H31" s="19" t="s">
        <v>96</v>
      </c>
      <c r="I31" s="18">
        <f>+'RH MENSUAL 2023'!J33</f>
        <v>2392</v>
      </c>
      <c r="J31" s="64">
        <f>+G31+I31</f>
        <v>2392</v>
      </c>
      <c r="L31" s="99">
        <f t="shared" si="0"/>
        <v>1</v>
      </c>
      <c r="M31" s="99">
        <f t="shared" si="1"/>
        <v>6.9042554112679067E-3</v>
      </c>
      <c r="N31" s="99">
        <f t="shared" si="2"/>
        <v>1.7772098103170299E-3</v>
      </c>
    </row>
    <row r="32" spans="1:14" ht="24.95" customHeight="1" x14ac:dyDescent="0.2">
      <c r="A32" s="129" t="s">
        <v>23</v>
      </c>
      <c r="B32" s="127">
        <v>6137</v>
      </c>
      <c r="C32" s="128">
        <v>2838</v>
      </c>
      <c r="D32" s="120">
        <f t="shared" si="3"/>
        <v>8975</v>
      </c>
      <c r="E32" s="10"/>
      <c r="F32" s="17" t="s">
        <v>92</v>
      </c>
      <c r="G32" s="34">
        <f>+'RH MENSUAL 2023'!G34</f>
        <v>4155</v>
      </c>
      <c r="H32" s="19" t="s">
        <v>93</v>
      </c>
      <c r="I32" s="18">
        <f>+'RH MENSUAL 2023'!J34</f>
        <v>3420</v>
      </c>
      <c r="J32" s="137">
        <f>+G32+I32+G33+I33</f>
        <v>8975</v>
      </c>
      <c r="L32" s="150">
        <f>+(I32+I33)/J32</f>
        <v>0.40334261838440111</v>
      </c>
      <c r="M32" s="150">
        <f>+(I32+I33)/$I$44</f>
        <v>1.0448747737788387E-2</v>
      </c>
      <c r="N32" s="150">
        <f>+I33/$J$44</f>
        <v>1.4859613798637374E-4</v>
      </c>
    </row>
    <row r="33" spans="1:14" ht="24.95" customHeight="1" x14ac:dyDescent="0.2">
      <c r="A33" s="129"/>
      <c r="B33" s="127"/>
      <c r="C33" s="128"/>
      <c r="D33" s="120"/>
      <c r="E33" s="10"/>
      <c r="F33" s="17" t="s">
        <v>94</v>
      </c>
      <c r="G33" s="34">
        <f>+'RH MENSUAL 2023'!G35</f>
        <v>1200</v>
      </c>
      <c r="H33" s="19" t="s">
        <v>95</v>
      </c>
      <c r="I33" s="18">
        <f>+'RH MENSUAL 2023'!J35</f>
        <v>200</v>
      </c>
      <c r="J33" s="137"/>
      <c r="L33" s="150"/>
      <c r="M33" s="150"/>
      <c r="N33" s="150"/>
    </row>
    <row r="34" spans="1:14" ht="24.95" customHeight="1" x14ac:dyDescent="0.2">
      <c r="A34" s="6" t="s">
        <v>32</v>
      </c>
      <c r="B34" s="7">
        <v>4400</v>
      </c>
      <c r="C34" s="8">
        <v>2067</v>
      </c>
      <c r="D34" s="9">
        <f t="shared" si="3"/>
        <v>6467</v>
      </c>
      <c r="E34" s="10"/>
      <c r="F34" s="17" t="s">
        <v>32</v>
      </c>
      <c r="G34" s="34">
        <f>+'RH MENSUAL 2023'!G36</f>
        <v>4400</v>
      </c>
      <c r="H34" s="19" t="s">
        <v>91</v>
      </c>
      <c r="I34" s="18">
        <f>+'RH MENSUAL 2023'!J36</f>
        <v>2231</v>
      </c>
      <c r="J34" s="64">
        <f>+G34+I34</f>
        <v>6631</v>
      </c>
      <c r="L34" s="99">
        <f t="shared" si="0"/>
        <v>0.33645000754034082</v>
      </c>
      <c r="M34" s="99">
        <f t="shared" si="1"/>
        <v>6.4395459124325666E-3</v>
      </c>
      <c r="N34" s="99">
        <f t="shared" si="2"/>
        <v>1.657589919237999E-3</v>
      </c>
    </row>
    <row r="35" spans="1:14" ht="24.95" customHeight="1" x14ac:dyDescent="0.2">
      <c r="A35" s="6" t="s">
        <v>24</v>
      </c>
      <c r="B35" s="7">
        <v>5359</v>
      </c>
      <c r="C35" s="8">
        <v>1394</v>
      </c>
      <c r="D35" s="9">
        <f t="shared" si="3"/>
        <v>6753</v>
      </c>
      <c r="E35" s="10"/>
      <c r="F35" s="17" t="s">
        <v>97</v>
      </c>
      <c r="G35" s="34">
        <f>+'RH MENSUAL 2023'!G37</f>
        <v>5359</v>
      </c>
      <c r="H35" s="19" t="s">
        <v>98</v>
      </c>
      <c r="I35" s="18">
        <f>+'RH MENSUAL 2023'!J37</f>
        <v>1394</v>
      </c>
      <c r="J35" s="64">
        <f t="shared" ref="J35:J42" si="5">+G35+I35</f>
        <v>6753</v>
      </c>
      <c r="L35" s="99">
        <f>+I35/J35</f>
        <v>0.206426773285947</v>
      </c>
      <c r="M35" s="99">
        <f t="shared" si="1"/>
        <v>4.0236337973693402E-3</v>
      </c>
      <c r="N35" s="99">
        <f t="shared" si="2"/>
        <v>1.0357150817650249E-3</v>
      </c>
    </row>
    <row r="36" spans="1:14" ht="24.95" customHeight="1" x14ac:dyDescent="0.2">
      <c r="A36" s="6" t="s">
        <v>38</v>
      </c>
      <c r="B36" s="7">
        <v>79323</v>
      </c>
      <c r="C36" s="8">
        <v>600</v>
      </c>
      <c r="D36" s="9">
        <f t="shared" si="3"/>
        <v>79923</v>
      </c>
      <c r="E36" s="10"/>
      <c r="F36" s="17" t="s">
        <v>107</v>
      </c>
      <c r="G36" s="34">
        <f>+'RH MENSUAL 2023'!G38</f>
        <v>64522</v>
      </c>
      <c r="H36" s="19" t="s">
        <v>108</v>
      </c>
      <c r="I36" s="18">
        <f>+'RH MENSUAL 2023'!J38</f>
        <v>15401</v>
      </c>
      <c r="J36" s="64">
        <f t="shared" si="5"/>
        <v>79923</v>
      </c>
      <c r="L36" s="99">
        <f t="shared" si="0"/>
        <v>0.19269797179785544</v>
      </c>
      <c r="M36" s="99">
        <f t="shared" si="1"/>
        <v>4.4453360196043908E-2</v>
      </c>
      <c r="N36" s="99">
        <f t="shared" si="2"/>
        <v>1.1442645605640709E-2</v>
      </c>
    </row>
    <row r="37" spans="1:14" ht="24.95" customHeight="1" x14ac:dyDescent="0.2">
      <c r="A37" s="6" t="s">
        <v>25</v>
      </c>
      <c r="B37" s="7">
        <v>2571</v>
      </c>
      <c r="C37" s="8">
        <v>0</v>
      </c>
      <c r="D37" s="9">
        <f t="shared" si="3"/>
        <v>2571</v>
      </c>
      <c r="E37" s="10"/>
      <c r="F37" s="17" t="s">
        <v>101</v>
      </c>
      <c r="G37" s="34">
        <f>+'RH MENSUAL 2023'!G39</f>
        <v>2191</v>
      </c>
      <c r="H37" s="19" t="s">
        <v>102</v>
      </c>
      <c r="I37" s="18">
        <f>+'RH MENSUAL 2023'!J39</f>
        <v>380</v>
      </c>
      <c r="J37" s="64">
        <f t="shared" si="5"/>
        <v>2571</v>
      </c>
      <c r="L37" s="99">
        <f t="shared" si="0"/>
        <v>0.14780241151302995</v>
      </c>
      <c r="M37" s="99">
        <f t="shared" si="1"/>
        <v>1.0968298730275102E-3</v>
      </c>
      <c r="N37" s="99">
        <f t="shared" si="2"/>
        <v>2.8233266217411008E-4</v>
      </c>
    </row>
    <row r="38" spans="1:14" ht="24.95" customHeight="1" x14ac:dyDescent="0.2">
      <c r="A38" s="6" t="s">
        <v>26</v>
      </c>
      <c r="B38" s="7">
        <v>16515</v>
      </c>
      <c r="C38" s="8">
        <v>0</v>
      </c>
      <c r="D38" s="9">
        <f t="shared" si="3"/>
        <v>16515</v>
      </c>
      <c r="E38" s="10"/>
      <c r="F38" s="17" t="s">
        <v>103</v>
      </c>
      <c r="G38" s="34">
        <f>+'RH MENSUAL 2023'!G40</f>
        <v>13796</v>
      </c>
      <c r="H38" s="19" t="s">
        <v>104</v>
      </c>
      <c r="I38" s="18">
        <f>+'RH MENSUAL 2023'!J40</f>
        <v>2719</v>
      </c>
      <c r="J38" s="64">
        <f t="shared" si="5"/>
        <v>16515</v>
      </c>
      <c r="L38" s="99">
        <f t="shared" si="0"/>
        <v>0.1646382076899788</v>
      </c>
      <c r="M38" s="99">
        <f t="shared" si="1"/>
        <v>7.8481063809521055E-3</v>
      </c>
      <c r="N38" s="99">
        <f t="shared" si="2"/>
        <v>2.020164495924751E-3</v>
      </c>
    </row>
    <row r="39" spans="1:14" ht="24.95" customHeight="1" x14ac:dyDescent="0.2">
      <c r="A39" s="6" t="s">
        <v>27</v>
      </c>
      <c r="B39" s="7">
        <v>1592</v>
      </c>
      <c r="C39" s="8">
        <v>0</v>
      </c>
      <c r="D39" s="9">
        <f t="shared" si="3"/>
        <v>1592</v>
      </c>
      <c r="E39" s="10"/>
      <c r="F39" s="17" t="s">
        <v>105</v>
      </c>
      <c r="G39" s="34">
        <f>+'RH MENSUAL 2023'!G41</f>
        <v>1592</v>
      </c>
      <c r="H39" s="19" t="s">
        <v>106</v>
      </c>
      <c r="I39" s="18">
        <f>+'RH MENSUAL 2023'!J41</f>
        <v>0</v>
      </c>
      <c r="J39" s="64">
        <f t="shared" si="5"/>
        <v>1592</v>
      </c>
      <c r="L39" s="99">
        <f t="shared" si="0"/>
        <v>0</v>
      </c>
      <c r="M39" s="99">
        <f t="shared" si="1"/>
        <v>0</v>
      </c>
      <c r="N39" s="99">
        <f t="shared" si="2"/>
        <v>0</v>
      </c>
    </row>
    <row r="40" spans="1:14" ht="24.95" customHeight="1" x14ac:dyDescent="0.2">
      <c r="A40" s="6" t="s">
        <v>28</v>
      </c>
      <c r="B40" s="7">
        <v>18645</v>
      </c>
      <c r="C40" s="8">
        <v>0</v>
      </c>
      <c r="D40" s="9">
        <f t="shared" si="3"/>
        <v>18645</v>
      </c>
      <c r="E40" s="10"/>
      <c r="F40" s="17" t="s">
        <v>109</v>
      </c>
      <c r="G40" s="34">
        <f>+'RH MENSUAL 2023'!G42</f>
        <v>15848</v>
      </c>
      <c r="H40" s="19" t="s">
        <v>110</v>
      </c>
      <c r="I40" s="18">
        <f>+'RH MENSUAL 2023'!J42</f>
        <v>2797</v>
      </c>
      <c r="J40" s="64">
        <f t="shared" si="5"/>
        <v>18645</v>
      </c>
      <c r="L40" s="99">
        <f t="shared" si="0"/>
        <v>0.15001340842048808</v>
      </c>
      <c r="M40" s="99">
        <f t="shared" si="1"/>
        <v>8.0732451443630161E-3</v>
      </c>
      <c r="N40" s="99">
        <f t="shared" si="2"/>
        <v>2.0781169897394368E-3</v>
      </c>
    </row>
    <row r="41" spans="1:14" ht="24.95" customHeight="1" x14ac:dyDescent="0.2">
      <c r="A41" s="6" t="s">
        <v>29</v>
      </c>
      <c r="B41" s="7">
        <v>41790</v>
      </c>
      <c r="C41" s="8">
        <v>3400</v>
      </c>
      <c r="D41" s="9">
        <f t="shared" si="3"/>
        <v>45190</v>
      </c>
      <c r="E41" s="10"/>
      <c r="F41" s="17" t="s">
        <v>111</v>
      </c>
      <c r="G41" s="34">
        <f>+'RH MENSUAL 2023'!G43</f>
        <v>34190</v>
      </c>
      <c r="H41" s="19" t="s">
        <v>112</v>
      </c>
      <c r="I41" s="18">
        <f>+'RH MENSUAL 2023'!J43</f>
        <v>11000</v>
      </c>
      <c r="J41" s="64">
        <f t="shared" si="5"/>
        <v>45190</v>
      </c>
      <c r="L41" s="99">
        <f t="shared" si="0"/>
        <v>0.24341668510732464</v>
      </c>
      <c r="M41" s="99">
        <f t="shared" si="1"/>
        <v>3.1750338429743716E-2</v>
      </c>
      <c r="N41" s="99">
        <f t="shared" si="2"/>
        <v>8.1727875892505554E-3</v>
      </c>
    </row>
    <row r="42" spans="1:14" ht="24.95" customHeight="1" thickBot="1" x14ac:dyDescent="0.25">
      <c r="A42" s="6" t="s">
        <v>31</v>
      </c>
      <c r="B42" s="7">
        <v>374240</v>
      </c>
      <c r="C42" s="8">
        <v>4336</v>
      </c>
      <c r="D42" s="9">
        <f t="shared" si="3"/>
        <v>378576</v>
      </c>
      <c r="E42" s="10"/>
      <c r="F42" s="17" t="s">
        <v>115</v>
      </c>
      <c r="G42" s="34">
        <f>+'RH MENSUAL 2023'!G44</f>
        <v>304640</v>
      </c>
      <c r="H42" s="19" t="s">
        <v>116</v>
      </c>
      <c r="I42" s="18">
        <f>+'RH MENSUAL 2023'!J44</f>
        <v>74210</v>
      </c>
      <c r="J42" s="65">
        <f t="shared" si="5"/>
        <v>378850</v>
      </c>
      <c r="L42" s="99">
        <f t="shared" si="0"/>
        <v>0.19588227530684968</v>
      </c>
      <c r="M42" s="99">
        <f t="shared" si="1"/>
        <v>0.21419932862466193</v>
      </c>
      <c r="N42" s="99">
        <f t="shared" si="2"/>
        <v>5.5136596999843974E-2</v>
      </c>
    </row>
    <row r="43" spans="1:14" ht="24.95" hidden="1" customHeight="1" thickBot="1" x14ac:dyDescent="0.25">
      <c r="A43" s="6" t="s">
        <v>127</v>
      </c>
      <c r="B43" s="7"/>
      <c r="C43" s="8"/>
      <c r="D43" s="42"/>
      <c r="E43" s="43"/>
      <c r="F43" s="7"/>
      <c r="G43" s="34"/>
      <c r="H43" s="20"/>
      <c r="I43" s="18"/>
      <c r="J43" s="65">
        <f>+G43+I43</f>
        <v>0</v>
      </c>
    </row>
    <row r="44" spans="1:14" ht="39.950000000000003" customHeight="1" x14ac:dyDescent="0.2">
      <c r="A44" s="21" t="s">
        <v>33</v>
      </c>
      <c r="B44" s="9">
        <f>SUM(B6:B42)</f>
        <v>1001974</v>
      </c>
      <c r="C44" s="9" t="e">
        <f>SUM(C6:C42)</f>
        <v>#REF!</v>
      </c>
      <c r="D44" s="9" t="e">
        <f>SUM(D6:D42)</f>
        <v>#REF!</v>
      </c>
      <c r="E44" s="10"/>
      <c r="F44" s="21" t="s">
        <v>42</v>
      </c>
      <c r="G44" s="9">
        <f>SUM(G6:G43)</f>
        <v>999477</v>
      </c>
      <c r="H44" s="21" t="s">
        <v>117</v>
      </c>
      <c r="I44" s="9">
        <f t="shared" ref="I44" si="6">SUM(I6:I43)</f>
        <v>346453</v>
      </c>
      <c r="J44" s="9">
        <f>SUM(J6:J43)</f>
        <v>1345930</v>
      </c>
      <c r="L44" s="100">
        <f>+I44/J44</f>
        <v>0.25740788896896571</v>
      </c>
      <c r="M44" s="100">
        <f t="shared" ref="M44" si="7">+I44/$I$44</f>
        <v>1</v>
      </c>
      <c r="N44" s="100">
        <f>+I44/$J$44</f>
        <v>0.25740788896896571</v>
      </c>
    </row>
    <row r="45" spans="1:14" ht="20.100000000000001" customHeight="1" x14ac:dyDescent="0.25">
      <c r="A45" s="10"/>
      <c r="B45" s="10"/>
      <c r="C45" s="10"/>
      <c r="D45" s="22"/>
      <c r="E45" s="10"/>
      <c r="F45" s="10"/>
      <c r="G45" s="10"/>
      <c r="H45" s="10"/>
      <c r="I45" s="10"/>
      <c r="J45" s="23"/>
    </row>
    <row r="46" spans="1:14" ht="20.100000000000001" customHeight="1" thickBot="1" x14ac:dyDescent="0.35">
      <c r="A46" s="135" t="s">
        <v>129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4" ht="24.95" customHeight="1" x14ac:dyDescent="0.2">
      <c r="A47" s="55" t="s">
        <v>30</v>
      </c>
      <c r="B47" s="56">
        <v>250091</v>
      </c>
      <c r="C47" s="57">
        <v>213356</v>
      </c>
      <c r="D47" s="9">
        <f>+C47-B47</f>
        <v>-36735</v>
      </c>
      <c r="E47" s="10"/>
      <c r="F47" s="58" t="s">
        <v>113</v>
      </c>
      <c r="G47" s="59">
        <f>+'RH MENSUAL 2023'!G49</f>
        <v>201411</v>
      </c>
      <c r="H47" s="61" t="s">
        <v>114</v>
      </c>
      <c r="I47" s="60">
        <f>+'RH MENSUAL 2023'!J49</f>
        <v>48680</v>
      </c>
      <c r="J47" s="63">
        <f>+G47+I47</f>
        <v>250091</v>
      </c>
    </row>
    <row r="48" spans="1:14" ht="24.95" customHeight="1" x14ac:dyDescent="0.2">
      <c r="A48" s="25" t="s">
        <v>39</v>
      </c>
      <c r="B48" s="26"/>
      <c r="C48" s="27">
        <f>16256+226+153</f>
        <v>16635</v>
      </c>
      <c r="D48" s="9">
        <f>+C48</f>
        <v>16635</v>
      </c>
      <c r="E48" s="10"/>
      <c r="F48" s="7" t="s">
        <v>120</v>
      </c>
      <c r="G48" s="35">
        <f>+'RH MENSUAL 2023'!G50</f>
        <v>16835</v>
      </c>
      <c r="H48" s="20"/>
      <c r="I48" s="8">
        <f>+'RH MENSUAL 2023'!J50</f>
        <v>0</v>
      </c>
      <c r="J48" s="64">
        <f>+G48+I48</f>
        <v>16835</v>
      </c>
    </row>
    <row r="49" spans="1:12" ht="24.95" customHeight="1" thickBot="1" x14ac:dyDescent="0.25">
      <c r="A49" s="28" t="s">
        <v>40</v>
      </c>
      <c r="B49" s="29"/>
      <c r="C49" s="30">
        <v>20100</v>
      </c>
      <c r="D49" s="42">
        <f>+C49</f>
        <v>20100</v>
      </c>
      <c r="E49" s="43"/>
      <c r="F49" s="7" t="s">
        <v>121</v>
      </c>
      <c r="G49" s="35">
        <f>+'RH MENSUAL 2023'!G51</f>
        <v>20200</v>
      </c>
      <c r="H49" s="20"/>
      <c r="I49" s="8">
        <f>+'RH MENSUAL 2023'!J51</f>
        <v>0</v>
      </c>
      <c r="J49" s="65">
        <f>+G49+I49</f>
        <v>20200</v>
      </c>
    </row>
    <row r="50" spans="1:12" ht="35.450000000000003" customHeight="1" x14ac:dyDescent="0.2">
      <c r="A50" s="44" t="s">
        <v>128</v>
      </c>
      <c r="D50" s="31"/>
      <c r="E50" s="10"/>
      <c r="F50" s="53" t="s">
        <v>113</v>
      </c>
      <c r="G50" s="9">
        <f>+G47-G48-G49</f>
        <v>164376</v>
      </c>
      <c r="H50" s="54" t="s">
        <v>114</v>
      </c>
      <c r="I50" s="9">
        <f>+I47-I48-I49</f>
        <v>48680</v>
      </c>
      <c r="J50" s="9">
        <f>+J47-J48-J49</f>
        <v>213056</v>
      </c>
      <c r="L50" s="115"/>
    </row>
    <row r="51" spans="1:12" ht="20.100000000000001" customHeight="1" x14ac:dyDescent="0.2">
      <c r="A51" s="144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2" ht="15" customHeight="1" x14ac:dyDescent="0.2">
      <c r="A52" s="143" t="s">
        <v>41</v>
      </c>
      <c r="B52" s="143"/>
      <c r="C52" s="143"/>
      <c r="D52" s="143"/>
      <c r="E52" s="143"/>
      <c r="F52" s="143"/>
      <c r="G52" s="143"/>
      <c r="H52" s="143"/>
      <c r="I52" s="143"/>
      <c r="J52" s="143"/>
    </row>
  </sheetData>
  <mergeCells count="30">
    <mergeCell ref="A46:J46"/>
    <mergeCell ref="A51:J51"/>
    <mergeCell ref="A52:J52"/>
    <mergeCell ref="A2:N2"/>
    <mergeCell ref="L4:N4"/>
    <mergeCell ref="L8:L10"/>
    <mergeCell ref="M8:M10"/>
    <mergeCell ref="N8:N10"/>
    <mergeCell ref="L27:L30"/>
    <mergeCell ref="M27:M30"/>
    <mergeCell ref="A32:A33"/>
    <mergeCell ref="B32:B33"/>
    <mergeCell ref="C32:C33"/>
    <mergeCell ref="D32:D33"/>
    <mergeCell ref="J32:J33"/>
    <mergeCell ref="N27:N30"/>
    <mergeCell ref="M32:M33"/>
    <mergeCell ref="J27:J30"/>
    <mergeCell ref="N32:N33"/>
    <mergeCell ref="D3:D5"/>
    <mergeCell ref="A27:A30"/>
    <mergeCell ref="B27:B30"/>
    <mergeCell ref="C27:C30"/>
    <mergeCell ref="D27:D30"/>
    <mergeCell ref="L32:L33"/>
    <mergeCell ref="A8:A10"/>
    <mergeCell ref="B8:B10"/>
    <mergeCell ref="C8:C10"/>
    <mergeCell ref="D8:D10"/>
    <mergeCell ref="J8:J1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REHABILITADOS a 2022</vt:lpstr>
      <vt:lpstr>RH MENSUAL 2023</vt:lpstr>
      <vt:lpstr>CH DISPONIBLES</vt:lpstr>
      <vt:lpstr>%</vt:lpstr>
      <vt:lpstr>'%'!Área_de_impresión</vt:lpstr>
      <vt:lpstr>'REHABILITADOS a 2022'!Área_de_impresión</vt:lpstr>
      <vt:lpstr>'RH MENSUAL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2023-05-18T13:59:07Z</cp:lastPrinted>
  <dcterms:created xsi:type="dcterms:W3CDTF">2015-06-05T18:19:34Z</dcterms:created>
  <dcterms:modified xsi:type="dcterms:W3CDTF">2023-07-11T15:32:27Z</dcterms:modified>
</cp:coreProperties>
</file>